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20052" windowHeight="7440" firstSheet="6" activeTab="8"/>
  </bookViews>
  <sheets>
    <sheet name="FORMATO01SITFIN" sheetId="1" r:id="rId1"/>
    <sheet name="FORMATO02INF. AN DEUDA" sheetId="2" r:id="rId2"/>
    <sheet name="FORMATO03INF FINANC" sheetId="3" r:id="rId3"/>
    <sheet name="FORMATO4" sheetId="4" r:id="rId4"/>
    <sheet name="FORMATO5" sheetId="5" r:id="rId5"/>
    <sheet name="FORMATO6A" sheetId="6" r:id="rId6"/>
    <sheet name="FORMATO6B" sheetId="7" r:id="rId7"/>
    <sheet name="FORMATO6C" sheetId="8" r:id="rId8"/>
    <sheet name="FORMATO6D" sheetId="9" r:id="rId9"/>
    <sheet name="Hoja8" sheetId="10" state="hidden" r:id="rId10"/>
  </sheets>
  <externalReferences>
    <externalReference r:id="rId13"/>
    <externalReference r:id="rId14"/>
  </externalReferences>
  <definedNames>
    <definedName name="_xlnm.Print_Area" localSheetId="3">'FORMATO4'!$A$1:$E$89</definedName>
    <definedName name="_xlnm.Print_Area" localSheetId="4">'FORMATO5'!$A$1:$I$108</definedName>
    <definedName name="_xlnm.Print_Area" localSheetId="5">'FORMATO6A'!$A$1:$H$177</definedName>
    <definedName name="_xlnm.Print_Area" localSheetId="7">'FORMATO6C'!$A$1:$H$104</definedName>
    <definedName name="_xlnm.Print_Area" localSheetId="8">'FORMATO6D'!$A$1:$G$47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rFont val="Tahoma"/>
            <family val="2"/>
          </rPr>
          <t>Planeación1:</t>
        </r>
        <r>
          <rPr>
            <sz val="9"/>
            <rFont val="Tahoma"/>
            <family val="2"/>
          </rPr>
          <t xml:space="preserve">
CHECAR FORMULA
</t>
        </r>
      </text>
    </comment>
  </commentList>
</comments>
</file>

<file path=xl/comments6.xml><?xml version="1.0" encoding="utf-8"?>
<comments xmlns="http://schemas.openxmlformats.org/spreadsheetml/2006/main">
  <authors>
    <author>Planeaci?n1</author>
  </authors>
  <commentList>
    <comment ref="F115" authorId="0">
      <text>
        <r>
          <rPr>
            <b/>
            <sz val="9"/>
            <rFont val="Tahoma"/>
            <family val="2"/>
          </rPr>
          <t>Planeación1:</t>
        </r>
        <r>
          <rPr>
            <sz val="9"/>
            <rFont val="Tahoma"/>
            <family val="2"/>
          </rPr>
          <t xml:space="preserve">
FAM
</t>
        </r>
      </text>
    </comment>
  </commentList>
</comments>
</file>

<file path=xl/sharedStrings.xml><?xml version="1.0" encoding="utf-8"?>
<sst xmlns="http://schemas.openxmlformats.org/spreadsheetml/2006/main" count="698" uniqueCount="481">
  <si>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</si>
  <si>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</si>
  <si>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</si>
  <si>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</si>
  <si>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</si>
  <si>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</si>
  <si>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</si>
  <si>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</si>
  <si>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</si>
  <si>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</si>
  <si>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</si>
  <si>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</si>
  <si>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</si>
  <si>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</si>
  <si>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</si>
  <si>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</si>
  <si>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</si>
  <si>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</si>
  <si>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</si>
  <si>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</si>
  <si>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</si>
  <si>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</si>
  <si>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</si>
  <si>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COLEGIO DE ESTUDIOS CIENTÍFICOS Y TECNOLÓGICOS DEL ESTADO DE TLAXCALA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</si>
  <si>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</si>
  <si>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</si>
  <si>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</si>
  <si>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</si>
  <si>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</si>
  <si>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</si>
  <si>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</si>
  <si>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</si>
  <si>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</si>
  <si>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</si>
  <si>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</si>
  <si>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</si>
  <si>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</si>
  <si>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</si>
  <si>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</si>
  <si>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</si>
  <si>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</si>
  <si>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</si>
  <si>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</si>
  <si>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</si>
  <si>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</si>
  <si>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</si>
  <si>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</si>
  <si>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</si>
  <si>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</si>
  <si>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</si>
  <si>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</si>
  <si>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</si>
  <si>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</si>
  <si>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</si>
  <si>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</si>
  <si>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</si>
  <si>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</si>
  <si>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</si>
  <si>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</si>
  <si>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</si>
  <si>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</si>
  <si>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</si>
  <si>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</si>
  <si>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</si>
  <si>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</si>
  <si>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</si>
  <si>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</si>
  <si>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</si>
  <si>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</si>
  <si>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</si>
  <si>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</si>
  <si>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</si>
  <si>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</si>
  <si>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</si>
  <si>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</si>
  <si>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</si>
  <si>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</si>
  <si>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</si>
  <si>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</si>
  <si>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</si>
  <si>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</si>
  <si>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</si>
  <si>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</si>
  <si>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</si>
  <si>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</si>
  <si>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</si>
  <si>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</si>
  <si>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</si>
  <si>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</si>
  <si>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</si>
  <si>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</si>
  <si>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</si>
  <si>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</si>
  <si>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</si>
  <si>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</si>
  <si>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</si>
  <si>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</si>
  <si>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</si>
  <si>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</si>
  <si>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</si>
  <si>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</si>
  <si>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</si>
  <si>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</si>
  <si>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</si>
  <si>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</si>
  <si>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</si>
  <si>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</si>
  <si>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</si>
  <si>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</si>
  <si>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</si>
  <si>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</si>
  <si>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</si>
  <si>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</si>
  <si>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</si>
  <si>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</si>
  <si>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</si>
  <si>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</si>
  <si>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</si>
  <si>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</si>
  <si>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</si>
  <si>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</si>
  <si>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</si>
  <si>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</si>
  <si>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</si>
  <si>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</si>
  <si>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</si>
  <si>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</si>
  <si>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</si>
  <si>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</si>
  <si>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</si>
  <si>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</si>
  <si>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</si>
  <si>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</si>
  <si>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</si>
  <si>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</si>
  <si>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</si>
  <si>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</si>
  <si>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</si>
  <si>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</si>
  <si>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</si>
  <si>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</si>
  <si>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</si>
  <si>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</si>
  <si>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</si>
  <si>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</si>
  <si>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</si>
  <si>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</si>
  <si>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</si>
  <si>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</si>
  <si>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</si>
  <si>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</si>
  <si>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</si>
  <si>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</si>
  <si>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</si>
  <si>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</si>
  <si>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</si>
  <si>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</si>
  <si>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</si>
  <si>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</si>
  <si>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</si>
  <si>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</si>
  <si>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</si>
  <si>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</si>
  <si>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</si>
  <si>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</si>
  <si>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</si>
  <si>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</si>
  <si>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</si>
  <si>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</si>
  <si>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</si>
  <si>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</si>
  <si>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</si>
  <si>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</si>
  <si>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</si>
  <si>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</si>
  <si>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</si>
  <si>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</si>
  <si>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</si>
  <si>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</si>
  <si>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</si>
  <si>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</si>
  <si>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</si>
  <si>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</si>
  <si>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</si>
  <si>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</si>
  <si>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</si>
  <si>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</si>
  <si>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</si>
  <si>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</si>
  <si>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</si>
  <si>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</si>
  <si>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</si>
  <si>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</si>
  <si>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</si>
  <si>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</si>
  <si>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</si>
  <si>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</si>
  <si>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</si>
  <si>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</si>
  <si>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</si>
  <si>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</si>
  <si>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</si>
  <si>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</si>
  <si>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</si>
  <si>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</si>
  <si>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</si>
  <si>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</si>
  <si>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</si>
  <si>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</si>
  <si>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</si>
  <si>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</si>
  <si>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</si>
  <si>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</si>
  <si>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</si>
  <si>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</si>
  <si>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</si>
  <si>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</si>
  <si>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</si>
  <si>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</si>
  <si>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</si>
  <si>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</si>
  <si>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</si>
  <si>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</si>
  <si>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</si>
  <si>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</si>
  <si>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</si>
  <si>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</si>
  <si>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</si>
  <si>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</si>
  <si>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</si>
  <si>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</si>
  <si>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</si>
  <si>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</si>
  <si>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</si>
  <si>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</si>
  <si>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</si>
  <si>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</si>
  <si>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</si>
  <si>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</si>
  <si>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</si>
  <si>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</si>
  <si>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</si>
  <si>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</si>
  <si>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</si>
  <si>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</si>
  <si>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</si>
  <si>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</si>
  <si>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</si>
  <si>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</si>
  <si>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</si>
  <si>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</si>
  <si>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</si>
  <si>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</si>
  <si>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</si>
  <si>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</si>
  <si>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</si>
  <si>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</si>
  <si>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</si>
  <si>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</si>
  <si>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</si>
  <si>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</si>
  <si>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</si>
  <si>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</si>
  <si>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</si>
  <si>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</si>
  <si>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</si>
  <si>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</si>
  <si>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</si>
  <si>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</si>
  <si>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</si>
  <si>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</si>
  <si>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</si>
  <si>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</si>
  <si>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</si>
  <si>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</si>
  <si>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</si>
  <si>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</si>
  <si>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</si>
  <si>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</si>
  <si>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</si>
  <si>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</si>
  <si>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</si>
  <si>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</si>
  <si>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</si>
  <si>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</si>
  <si>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</si>
  <si>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</si>
  <si>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</si>
  <si>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</si>
  <si>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</si>
  <si>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</si>
  <si>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</si>
  <si>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</si>
  <si>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</si>
  <si>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</si>
  <si>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</si>
  <si>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</si>
  <si>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</si>
  <si>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</si>
  <si>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</si>
  <si>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 xml:space="preserve">Ingresos Libre Disposición: Son los ingresos propios </t>
  </si>
  <si>
    <t>Gasto etiquetado: Recurso Federal</t>
  </si>
  <si>
    <t>Gasto no etiquetado: Ing. Propios y Recurso Estatal</t>
  </si>
  <si>
    <t>diferencia por el fam potenciado</t>
  </si>
  <si>
    <t xml:space="preserve"> </t>
  </si>
  <si>
    <t>Del 1 de enero al 31 de diciembre de 2016</t>
  </si>
  <si>
    <t>Ingresos Excedentes de Ingresos de Libre Disposición</t>
  </si>
  <si>
    <t>COLEGIO DE ESTUDIOS CIENTIFICOS Y TECNOLOGICOS DEL ESTADO DE TLAXCALA</t>
  </si>
  <si>
    <t>Estado de Situación Financiera Detallado - LDF</t>
  </si>
  <si>
    <t>Al 31 de diciembre de 2016 y al 31 de diciembre de 2015</t>
  </si>
  <si>
    <t>31 de diciembre 2016</t>
  </si>
  <si>
    <t>31 de diciembre de 2015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</si>
  <si>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</si>
  <si>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</si>
  <si>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</si>
  <si>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</si>
  <si>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</si>
  <si>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</si>
  <si>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</si>
  <si>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</si>
  <si>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</si>
  <si>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</si>
  <si>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</si>
  <si>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</si>
  <si>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</si>
  <si>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</si>
  <si>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</si>
  <si>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</si>
  <si>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</si>
  <si>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</si>
  <si>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</si>
  <si>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</si>
  <si>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</si>
  <si>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</si>
  <si>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</si>
  <si>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</si>
  <si>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</si>
  <si>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</si>
  <si>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</si>
  <si>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</si>
  <si>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</si>
  <si>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</si>
  <si>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</si>
  <si>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</si>
  <si>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</si>
  <si>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</si>
  <si>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</si>
  <si>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</si>
  <si>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</si>
  <si>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</si>
  <si>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</si>
  <si>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</si>
  <si>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</si>
  <si>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</si>
  <si>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</si>
  <si>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</si>
  <si>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</si>
  <si>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</si>
  <si>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</si>
  <si>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</si>
  <si>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</si>
  <si>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</si>
  <si>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</si>
  <si>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</si>
  <si>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</si>
  <si>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</si>
  <si>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</si>
  <si>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</si>
  <si>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</si>
  <si>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</si>
  <si>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</si>
  <si>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</si>
  <si>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</si>
  <si>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</si>
  <si>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</si>
  <si>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</si>
  <si>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</si>
  <si>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</si>
  <si>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</si>
  <si>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</si>
  <si>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</si>
  <si>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</si>
  <si>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</si>
  <si>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</si>
  <si>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</si>
  <si>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</si>
  <si>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</si>
  <si>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</si>
  <si>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</si>
  <si>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</si>
  <si>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</si>
  <si>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</si>
  <si>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</si>
  <si>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</si>
  <si>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</si>
  <si>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</si>
  <si>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</si>
  <si>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</si>
  <si>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</si>
  <si>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</si>
  <si>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</si>
  <si>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</si>
  <si>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</si>
  <si>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</si>
  <si>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</si>
  <si>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</si>
  <si>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</si>
  <si>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</si>
  <si>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</si>
  <si>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</si>
  <si>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</si>
  <si>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</si>
  <si>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</si>
  <si>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</si>
  <si>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</si>
  <si>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</si>
  <si>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</si>
  <si>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</si>
  <si>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</si>
  <si>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</si>
  <si>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</si>
  <si>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</si>
  <si>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</si>
  <si>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</si>
  <si>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</si>
  <si>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</si>
  <si>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</si>
  <si>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</si>
  <si>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</si>
  <si>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</si>
  <si>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</si>
  <si>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</si>
  <si>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</si>
  <si>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</si>
  <si>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</si>
  <si>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</si>
  <si>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</si>
  <si>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</si>
  <si>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</si>
  <si>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</si>
  <si>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</si>
  <si>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</si>
  <si>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</si>
  <si>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</si>
  <si>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</si>
  <si>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</si>
  <si>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</si>
  <si>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</si>
  <si>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</si>
  <si>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</si>
  <si>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</si>
  <si>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</si>
  <si>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</si>
  <si>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</si>
  <si>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</si>
  <si>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</si>
  <si>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</si>
  <si>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</si>
  <si>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</si>
  <si>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</si>
  <si>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</si>
  <si>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</si>
  <si>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</si>
  <si>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</si>
  <si>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</si>
  <si>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</si>
  <si>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</si>
  <si>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</si>
  <si>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</si>
  <si>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Saldo pendiente por pagar de la inversión al 31 de diciembre de 2016 (m = g – l)</t>
  </si>
  <si>
    <t>Monto pagado de la inversión actualizado al 31 de diciembre de 2016 (l)</t>
  </si>
  <si>
    <t>Monto pagado de la inversión al 31 de diciembre de 2016 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</si>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</sst>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#,##0.00_ ;\-#,##0.00\ 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  <numFmt numFmtId="173" formatCode="_-* #,##0.0000_-;\-* #,##0.0000_-;_-* &quot;-&quot;??_-;_-@_-"/>
    <numFmt numFmtId="174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2F2F2F"/>
      <name val="Times New Roman"/>
      <family val="1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/>
      <top/>
      <bottom/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391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0" fontId="54" fillId="33" borderId="13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left" vertical="center"/>
    </xf>
    <xf numFmtId="43" fontId="0" fillId="0" borderId="0" xfId="0" applyNumberFormat="1" applyAlignment="1">
      <alignment/>
    </xf>
    <xf numFmtId="43" fontId="56" fillId="34" borderId="15" xfId="49" applyFont="1" applyFill="1" applyBorder="1" applyAlignment="1">
      <alignment horizontal="center" vertical="center"/>
    </xf>
    <xf numFmtId="43" fontId="56" fillId="34" borderId="16" xfId="49" applyFont="1" applyFill="1" applyBorder="1" applyAlignment="1">
      <alignment horizontal="center" vertical="center"/>
    </xf>
    <xf numFmtId="43" fontId="0" fillId="0" borderId="0" xfId="49" applyFont="1" applyAlignment="1">
      <alignment/>
    </xf>
    <xf numFmtId="43" fontId="57" fillId="0" borderId="0" xfId="49" applyFont="1" applyAlignment="1">
      <alignment/>
    </xf>
    <xf numFmtId="172" fontId="0" fillId="0" borderId="0" xfId="0" applyNumberFormat="1" applyAlignment="1">
      <alignment/>
    </xf>
    <xf numFmtId="172" fontId="56" fillId="33" borderId="11" xfId="49" applyNumberFormat="1" applyFont="1" applyFill="1" applyBorder="1" applyAlignment="1">
      <alignment horizontal="center" vertical="center"/>
    </xf>
    <xf numFmtId="172" fontId="55" fillId="33" borderId="11" xfId="49" applyNumberFormat="1" applyFont="1" applyFill="1" applyBorder="1" applyAlignment="1">
      <alignment horizontal="center" vertical="center"/>
    </xf>
    <xf numFmtId="172" fontId="55" fillId="33" borderId="17" xfId="49" applyNumberFormat="1" applyFont="1" applyFill="1" applyBorder="1" applyAlignment="1">
      <alignment horizontal="center" vertical="center"/>
    </xf>
    <xf numFmtId="172" fontId="55" fillId="33" borderId="18" xfId="49" applyNumberFormat="1" applyFont="1" applyFill="1" applyBorder="1" applyAlignment="1">
      <alignment horizontal="center" vertical="center"/>
    </xf>
    <xf numFmtId="172" fontId="55" fillId="33" borderId="19" xfId="49" applyNumberFormat="1" applyFont="1" applyFill="1" applyBorder="1" applyAlignment="1">
      <alignment horizontal="center" vertical="center"/>
    </xf>
    <xf numFmtId="172" fontId="55" fillId="33" borderId="19" xfId="49" applyNumberFormat="1" applyFont="1" applyFill="1" applyBorder="1" applyAlignment="1">
      <alignment vertical="center"/>
    </xf>
    <xf numFmtId="172" fontId="56" fillId="33" borderId="18" xfId="49" applyNumberFormat="1" applyFont="1" applyFill="1" applyBorder="1" applyAlignment="1">
      <alignment horizontal="center" vertical="center"/>
    </xf>
    <xf numFmtId="172" fontId="55" fillId="0" borderId="11" xfId="49" applyNumberFormat="1" applyFont="1" applyFill="1" applyBorder="1" applyAlignment="1">
      <alignment horizontal="center" vertical="center"/>
    </xf>
    <xf numFmtId="172" fontId="55" fillId="33" borderId="11" xfId="49" applyNumberFormat="1" applyFont="1" applyFill="1" applyBorder="1" applyAlignment="1">
      <alignment horizontal="justify" vertical="center" wrapText="1"/>
    </xf>
    <xf numFmtId="172" fontId="58" fillId="33" borderId="20" xfId="49" applyNumberFormat="1" applyFont="1" applyFill="1" applyBorder="1" applyAlignment="1">
      <alignment/>
    </xf>
    <xf numFmtId="172" fontId="0" fillId="35" borderId="0" xfId="0" applyNumberFormat="1" applyFill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0" fontId="59" fillId="33" borderId="21" xfId="0" applyFont="1" applyFill="1" applyBorder="1" applyAlignment="1">
      <alignment vertical="center"/>
    </xf>
    <xf numFmtId="43" fontId="60" fillId="33" borderId="21" xfId="49" applyFont="1" applyFill="1" applyBorder="1" applyAlignment="1">
      <alignment vertical="center"/>
    </xf>
    <xf numFmtId="43" fontId="61" fillId="34" borderId="15" xfId="49" applyFont="1" applyFill="1" applyBorder="1" applyAlignment="1">
      <alignment horizontal="center" vertical="center"/>
    </xf>
    <xf numFmtId="43" fontId="61" fillId="34" borderId="16" xfId="49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vertical="top"/>
    </xf>
    <xf numFmtId="0" fontId="59" fillId="33" borderId="18" xfId="0" applyFont="1" applyFill="1" applyBorder="1" applyAlignment="1">
      <alignment vertical="top"/>
    </xf>
    <xf numFmtId="43" fontId="60" fillId="33" borderId="15" xfId="49" applyFont="1" applyFill="1" applyBorder="1" applyAlignment="1">
      <alignment vertical="top"/>
    </xf>
    <xf numFmtId="0" fontId="59" fillId="33" borderId="10" xfId="0" applyFont="1" applyFill="1" applyBorder="1" applyAlignment="1">
      <alignment vertical="top"/>
    </xf>
    <xf numFmtId="0" fontId="61" fillId="33" borderId="11" xfId="0" applyFont="1" applyFill="1" applyBorder="1" applyAlignment="1">
      <alignment vertical="top"/>
    </xf>
    <xf numFmtId="172" fontId="61" fillId="33" borderId="19" xfId="49" applyNumberFormat="1" applyFont="1" applyFill="1" applyBorder="1" applyAlignment="1">
      <alignment vertical="top"/>
    </xf>
    <xf numFmtId="0" fontId="60" fillId="33" borderId="11" xfId="0" applyFont="1" applyFill="1" applyBorder="1" applyAlignment="1">
      <alignment horizontal="left" vertical="top" indent="5"/>
    </xf>
    <xf numFmtId="172" fontId="60" fillId="33" borderId="19" xfId="49" applyNumberFormat="1" applyFont="1" applyFill="1" applyBorder="1" applyAlignment="1">
      <alignment vertical="top"/>
    </xf>
    <xf numFmtId="172" fontId="60" fillId="0" borderId="19" xfId="49" applyNumberFormat="1" applyFont="1" applyFill="1" applyBorder="1" applyAlignment="1">
      <alignment vertical="top"/>
    </xf>
    <xf numFmtId="0" fontId="59" fillId="33" borderId="11" xfId="0" applyFont="1" applyFill="1" applyBorder="1" applyAlignment="1">
      <alignment vertical="top"/>
    </xf>
    <xf numFmtId="172" fontId="60" fillId="33" borderId="19" xfId="49" applyNumberFormat="1" applyFont="1" applyFill="1" applyBorder="1" applyAlignment="1">
      <alignment horizontal="center" vertical="top"/>
    </xf>
    <xf numFmtId="0" fontId="61" fillId="0" borderId="11" xfId="0" applyFont="1" applyFill="1" applyBorder="1" applyAlignment="1">
      <alignment vertical="top"/>
    </xf>
    <xf numFmtId="0" fontId="60" fillId="33" borderId="11" xfId="0" applyFont="1" applyFill="1" applyBorder="1" applyAlignment="1">
      <alignment horizontal="justify" vertical="center" wrapText="1"/>
    </xf>
    <xf numFmtId="0" fontId="60" fillId="33" borderId="11" xfId="0" applyFont="1" applyFill="1" applyBorder="1" applyAlignment="1">
      <alignment horizontal="left" vertical="center" indent="5"/>
    </xf>
    <xf numFmtId="0" fontId="59" fillId="33" borderId="11" xfId="0" applyFont="1" applyFill="1" applyBorder="1" applyAlignment="1">
      <alignment horizontal="left" vertical="center" indent="1"/>
    </xf>
    <xf numFmtId="0" fontId="60" fillId="33" borderId="11" xfId="0" applyFont="1" applyFill="1" applyBorder="1" applyAlignment="1">
      <alignment horizontal="left" vertical="top" indent="1"/>
    </xf>
    <xf numFmtId="43" fontId="60" fillId="33" borderId="19" xfId="49" applyFont="1" applyFill="1" applyBorder="1" applyAlignment="1">
      <alignment vertical="top"/>
    </xf>
    <xf numFmtId="0" fontId="59" fillId="33" borderId="11" xfId="0" applyFont="1" applyFill="1" applyBorder="1" applyAlignment="1">
      <alignment horizontal="left" vertical="top" indent="1"/>
    </xf>
    <xf numFmtId="43" fontId="60" fillId="0" borderId="19" xfId="49" applyFont="1" applyFill="1" applyBorder="1" applyAlignment="1">
      <alignment vertical="top"/>
    </xf>
    <xf numFmtId="0" fontId="61" fillId="33" borderId="11" xfId="0" applyFont="1" applyFill="1" applyBorder="1" applyAlignment="1">
      <alignment horizontal="left" vertical="top" indent="1"/>
    </xf>
    <xf numFmtId="0" fontId="60" fillId="33" borderId="11" xfId="0" applyFont="1" applyFill="1" applyBorder="1" applyAlignment="1">
      <alignment horizontal="left" vertical="center" indent="1"/>
    </xf>
    <xf numFmtId="0" fontId="59" fillId="33" borderId="17" xfId="0" applyFont="1" applyFill="1" applyBorder="1" applyAlignment="1">
      <alignment horizontal="left" vertical="top" indent="1"/>
    </xf>
    <xf numFmtId="172" fontId="55" fillId="33" borderId="22" xfId="49" applyNumberFormat="1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left" vertical="center"/>
    </xf>
    <xf numFmtId="0" fontId="54" fillId="33" borderId="24" xfId="0" applyFont="1" applyFill="1" applyBorder="1" applyAlignment="1">
      <alignment horizontal="left" vertical="center"/>
    </xf>
    <xf numFmtId="0" fontId="55" fillId="33" borderId="25" xfId="0" applyFont="1" applyFill="1" applyBorder="1" applyAlignment="1">
      <alignment horizontal="left" vertical="center"/>
    </xf>
    <xf numFmtId="172" fontId="55" fillId="33" borderId="25" xfId="49" applyNumberFormat="1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172" fontId="61" fillId="33" borderId="11" xfId="49" applyNumberFormat="1" applyFont="1" applyFill="1" applyBorder="1" applyAlignment="1">
      <alignment horizontal="center" vertical="center"/>
    </xf>
    <xf numFmtId="172" fontId="60" fillId="33" borderId="11" xfId="49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60" fillId="33" borderId="17" xfId="0" applyFont="1" applyFill="1" applyBorder="1" applyAlignment="1">
      <alignment horizontal="left" vertical="center"/>
    </xf>
    <xf numFmtId="0" fontId="62" fillId="0" borderId="0" xfId="0" applyFont="1" applyAlignment="1">
      <alignment horizontal="justify"/>
    </xf>
    <xf numFmtId="0" fontId="63" fillId="0" borderId="0" xfId="0" applyFont="1" applyAlignment="1">
      <alignment/>
    </xf>
    <xf numFmtId="172" fontId="63" fillId="0" borderId="20" xfId="0" applyNumberFormat="1" applyFont="1" applyBorder="1" applyAlignment="1">
      <alignment/>
    </xf>
    <xf numFmtId="0" fontId="60" fillId="33" borderId="0" xfId="0" applyFont="1" applyFill="1" applyBorder="1" applyAlignment="1">
      <alignment horizontal="left" vertical="center"/>
    </xf>
    <xf numFmtId="0" fontId="60" fillId="33" borderId="26" xfId="0" applyFont="1" applyFill="1" applyBorder="1" applyAlignment="1">
      <alignment horizontal="left" vertical="center"/>
    </xf>
    <xf numFmtId="172" fontId="60" fillId="33" borderId="27" xfId="49" applyNumberFormat="1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vertical="center" wrapText="1"/>
    </xf>
    <xf numFmtId="172" fontId="61" fillId="33" borderId="19" xfId="49" applyNumberFormat="1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left" vertical="top"/>
    </xf>
    <xf numFmtId="0" fontId="60" fillId="33" borderId="0" xfId="0" applyFont="1" applyFill="1" applyAlignment="1">
      <alignment horizontal="left" vertical="top"/>
    </xf>
    <xf numFmtId="172" fontId="60" fillId="33" borderId="11" xfId="49" applyNumberFormat="1" applyFont="1" applyFill="1" applyBorder="1" applyAlignment="1">
      <alignment horizontal="center" vertical="top"/>
    </xf>
    <xf numFmtId="0" fontId="60" fillId="33" borderId="12" xfId="0" applyFont="1" applyFill="1" applyBorder="1" applyAlignment="1">
      <alignment horizontal="left" vertical="top"/>
    </xf>
    <xf numFmtId="0" fontId="60" fillId="33" borderId="21" xfId="0" applyFont="1" applyFill="1" applyBorder="1" applyAlignment="1">
      <alignment horizontal="left" vertical="top"/>
    </xf>
    <xf numFmtId="172" fontId="60" fillId="33" borderId="16" xfId="49" applyNumberFormat="1" applyFont="1" applyFill="1" applyBorder="1" applyAlignment="1">
      <alignment horizontal="center" vertical="top"/>
    </xf>
    <xf numFmtId="172" fontId="60" fillId="33" borderId="17" xfId="49" applyNumberFormat="1" applyFont="1" applyFill="1" applyBorder="1" applyAlignment="1">
      <alignment horizontal="center" vertical="top"/>
    </xf>
    <xf numFmtId="0" fontId="60" fillId="33" borderId="10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26" xfId="0" applyFont="1" applyFill="1" applyBorder="1" applyAlignment="1">
      <alignment/>
    </xf>
    <xf numFmtId="0" fontId="60" fillId="33" borderId="10" xfId="0" applyFont="1" applyFill="1" applyBorder="1" applyAlignment="1">
      <alignment vertical="top"/>
    </xf>
    <xf numFmtId="0" fontId="60" fillId="33" borderId="11" xfId="0" applyFont="1" applyFill="1" applyBorder="1" applyAlignment="1">
      <alignment vertical="top"/>
    </xf>
    <xf numFmtId="0" fontId="60" fillId="33" borderId="0" xfId="0" applyFont="1" applyFill="1" applyBorder="1" applyAlignment="1">
      <alignment vertical="top"/>
    </xf>
    <xf numFmtId="0" fontId="60" fillId="33" borderId="26" xfId="0" applyFont="1" applyFill="1" applyBorder="1" applyAlignment="1">
      <alignment vertical="top"/>
    </xf>
    <xf numFmtId="0" fontId="61" fillId="34" borderId="16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justify" vertical="top" wrapText="1"/>
    </xf>
    <xf numFmtId="0" fontId="61" fillId="33" borderId="19" xfId="0" applyFont="1" applyFill="1" applyBorder="1" applyAlignment="1">
      <alignment horizontal="justify" vertical="top" wrapText="1"/>
    </xf>
    <xf numFmtId="0" fontId="60" fillId="33" borderId="19" xfId="0" applyFont="1" applyFill="1" applyBorder="1" applyAlignment="1">
      <alignment horizontal="left" vertical="center"/>
    </xf>
    <xf numFmtId="172" fontId="60" fillId="33" borderId="10" xfId="49" applyNumberFormat="1" applyFont="1" applyFill="1" applyBorder="1" applyAlignment="1">
      <alignment horizontal="center" vertical="top"/>
    </xf>
    <xf numFmtId="0" fontId="61" fillId="33" borderId="19" xfId="0" applyFont="1" applyFill="1" applyBorder="1" applyAlignment="1">
      <alignment horizontal="left" vertical="center"/>
    </xf>
    <xf numFmtId="0" fontId="60" fillId="33" borderId="19" xfId="0" applyFont="1" applyFill="1" applyBorder="1" applyAlignment="1">
      <alignment horizontal="justify" vertical="center" wrapText="1"/>
    </xf>
    <xf numFmtId="0" fontId="61" fillId="33" borderId="19" xfId="0" applyFont="1" applyFill="1" applyBorder="1" applyAlignment="1">
      <alignment horizontal="justify" vertical="center" wrapText="1"/>
    </xf>
    <xf numFmtId="0" fontId="60" fillId="33" borderId="16" xfId="0" applyFont="1" applyFill="1" applyBorder="1" applyAlignment="1">
      <alignment horizontal="justify" vertical="top" wrapText="1"/>
    </xf>
    <xf numFmtId="0" fontId="61" fillId="33" borderId="13" xfId="0" applyFont="1" applyFill="1" applyBorder="1" applyAlignment="1">
      <alignment horizontal="left" vertical="top"/>
    </xf>
    <xf numFmtId="0" fontId="60" fillId="33" borderId="10" xfId="0" applyFont="1" applyFill="1" applyBorder="1" applyAlignment="1">
      <alignment horizontal="left" vertical="center" indent="1"/>
    </xf>
    <xf numFmtId="0" fontId="61" fillId="33" borderId="10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vertical="top"/>
    </xf>
    <xf numFmtId="0" fontId="60" fillId="33" borderId="0" xfId="0" applyFont="1" applyFill="1" applyBorder="1" applyAlignment="1">
      <alignment horizontal="left" vertical="top" indent="5"/>
    </xf>
    <xf numFmtId="172" fontId="60" fillId="33" borderId="11" xfId="49" applyNumberFormat="1" applyFont="1" applyFill="1" applyBorder="1" applyAlignment="1">
      <alignment vertical="top"/>
    </xf>
    <xf numFmtId="0" fontId="61" fillId="34" borderId="2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9" fillId="33" borderId="14" xfId="0" applyFont="1" applyFill="1" applyBorder="1" applyAlignment="1">
      <alignment vertical="top"/>
    </xf>
    <xf numFmtId="0" fontId="61" fillId="33" borderId="22" xfId="0" applyFont="1" applyFill="1" applyBorder="1" applyAlignment="1">
      <alignment vertical="top"/>
    </xf>
    <xf numFmtId="172" fontId="60" fillId="33" borderId="29" xfId="49" applyNumberFormat="1" applyFont="1" applyFill="1" applyBorder="1" applyAlignment="1">
      <alignment vertical="top"/>
    </xf>
    <xf numFmtId="0" fontId="59" fillId="33" borderId="30" xfId="0" applyFont="1" applyFill="1" applyBorder="1" applyAlignment="1">
      <alignment vertical="top"/>
    </xf>
    <xf numFmtId="0" fontId="61" fillId="33" borderId="30" xfId="0" applyFont="1" applyFill="1" applyBorder="1" applyAlignment="1">
      <alignment vertical="top"/>
    </xf>
    <xf numFmtId="172" fontId="60" fillId="33" borderId="30" xfId="49" applyNumberFormat="1" applyFont="1" applyFill="1" applyBorder="1" applyAlignment="1">
      <alignment vertical="top"/>
    </xf>
    <xf numFmtId="43" fontId="61" fillId="34" borderId="31" xfId="49" applyFont="1" applyFill="1" applyBorder="1" applyAlignment="1">
      <alignment horizontal="center" vertical="center"/>
    </xf>
    <xf numFmtId="43" fontId="61" fillId="34" borderId="32" xfId="49" applyFont="1" applyFill="1" applyBorder="1" applyAlignment="1">
      <alignment horizontal="center" vertical="center"/>
    </xf>
    <xf numFmtId="172" fontId="55" fillId="36" borderId="19" xfId="49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left" vertical="top"/>
    </xf>
    <xf numFmtId="0" fontId="60" fillId="33" borderId="26" xfId="0" applyFont="1" applyFill="1" applyBorder="1" applyAlignment="1">
      <alignment horizontal="left" vertical="top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 inden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 inden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left" vertical="top" wrapText="1" indent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6" fillId="0" borderId="40" xfId="0" applyFont="1" applyBorder="1" applyAlignment="1">
      <alignment horizontal="left" vertical="top" wrapText="1" indent="1"/>
    </xf>
    <xf numFmtId="4" fontId="7" fillId="0" borderId="37" xfId="0" applyNumberFormat="1" applyFont="1" applyBorder="1" applyAlignment="1">
      <alignment vertical="top" wrapText="1"/>
    </xf>
    <xf numFmtId="4" fontId="7" fillId="0" borderId="41" xfId="0" applyNumberFormat="1" applyFont="1" applyBorder="1" applyAlignment="1">
      <alignment vertical="top" wrapText="1"/>
    </xf>
    <xf numFmtId="0" fontId="6" fillId="0" borderId="26" xfId="0" applyFont="1" applyBorder="1" applyAlignment="1">
      <alignment horizontal="left" vertical="top" wrapText="1" indent="1"/>
    </xf>
    <xf numFmtId="0" fontId="7" fillId="0" borderId="26" xfId="0" applyFont="1" applyBorder="1" applyAlignment="1">
      <alignment vertical="top" wrapText="1"/>
    </xf>
    <xf numFmtId="3" fontId="7" fillId="0" borderId="2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1"/>
    </xf>
    <xf numFmtId="4" fontId="7" fillId="0" borderId="26" xfId="0" applyNumberFormat="1" applyFont="1" applyBorder="1" applyAlignment="1">
      <alignment vertical="top" wrapText="1"/>
    </xf>
    <xf numFmtId="4" fontId="7" fillId="0" borderId="28" xfId="0" applyNumberFormat="1" applyFont="1" applyBorder="1" applyAlignment="1">
      <alignment vertical="top" wrapText="1"/>
    </xf>
    <xf numFmtId="0" fontId="5" fillId="0" borderId="26" xfId="0" applyFont="1" applyBorder="1" applyAlignment="1">
      <alignment horizontal="left" vertical="top" wrapText="1" indent="1"/>
    </xf>
    <xf numFmtId="3" fontId="8" fillId="0" borderId="28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3" fontId="8" fillId="0" borderId="26" xfId="0" applyNumberFormat="1" applyFont="1" applyBorder="1" applyAlignment="1">
      <alignment vertical="top" wrapText="1"/>
    </xf>
    <xf numFmtId="0" fontId="5" fillId="0" borderId="26" xfId="0" applyFont="1" applyBorder="1" applyAlignment="1">
      <alignment horizontal="left" vertical="top" wrapText="1" indent="2"/>
    </xf>
    <xf numFmtId="3" fontId="7" fillId="0" borderId="26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2"/>
    </xf>
    <xf numFmtId="0" fontId="5" fillId="0" borderId="28" xfId="0" applyFont="1" applyBorder="1" applyAlignment="1">
      <alignment horizontal="left" vertical="top" wrapText="1" indent="2"/>
    </xf>
    <xf numFmtId="0" fontId="5" fillId="0" borderId="28" xfId="0" applyFont="1" applyBorder="1" applyAlignment="1">
      <alignment horizontal="left" vertical="top" wrapText="1" indent="1"/>
    </xf>
    <xf numFmtId="3" fontId="8" fillId="0" borderId="42" xfId="0" applyNumberFormat="1" applyFont="1" applyBorder="1" applyAlignment="1">
      <alignment vertical="top" wrapText="1"/>
    </xf>
    <xf numFmtId="3" fontId="7" fillId="0" borderId="27" xfId="0" applyNumberFormat="1" applyFont="1" applyBorder="1" applyAlignment="1">
      <alignment vertical="top" wrapText="1"/>
    </xf>
    <xf numFmtId="3" fontId="7" fillId="0" borderId="43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 indent="1"/>
    </xf>
    <xf numFmtId="3" fontId="7" fillId="0" borderId="1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vertical="top" wrapText="1"/>
    </xf>
    <xf numFmtId="3" fontId="8" fillId="0" borderId="43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left" vertical="top" wrapText="1"/>
    </xf>
    <xf numFmtId="4" fontId="7" fillId="0" borderId="27" xfId="0" applyNumberFormat="1" applyFont="1" applyBorder="1" applyAlignment="1">
      <alignment vertical="top" wrapText="1"/>
    </xf>
    <xf numFmtId="4" fontId="7" fillId="0" borderId="43" xfId="0" applyNumberFormat="1" applyFont="1" applyBorder="1" applyAlignment="1">
      <alignment vertical="top" wrapText="1"/>
    </xf>
    <xf numFmtId="4" fontId="9" fillId="0" borderId="27" xfId="0" applyNumberFormat="1" applyFont="1" applyBorder="1" applyAlignment="1">
      <alignment vertical="top" wrapText="1"/>
    </xf>
    <xf numFmtId="4" fontId="9" fillId="0" borderId="43" xfId="0" applyNumberFormat="1" applyFont="1" applyBorder="1" applyAlignment="1">
      <alignment vertical="top" wrapText="1"/>
    </xf>
    <xf numFmtId="3" fontId="9" fillId="0" borderId="27" xfId="0" applyNumberFormat="1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45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6" fillId="0" borderId="22" xfId="0" applyFont="1" applyBorder="1" applyAlignment="1">
      <alignment horizontal="left" vertical="top" wrapText="1" indent="1"/>
    </xf>
    <xf numFmtId="3" fontId="8" fillId="0" borderId="29" xfId="0" applyNumberFormat="1" applyFont="1" applyBorder="1" applyAlignment="1">
      <alignment vertical="top" wrapText="1"/>
    </xf>
    <xf numFmtId="3" fontId="8" fillId="0" borderId="20" xfId="0" applyNumberFormat="1" applyFont="1" applyBorder="1" applyAlignment="1">
      <alignment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center" vertical="top" wrapText="1"/>
    </xf>
    <xf numFmtId="0" fontId="6" fillId="34" borderId="34" xfId="0" applyFont="1" applyFill="1" applyBorder="1" applyAlignment="1">
      <alignment horizontal="center" vertical="top" wrapText="1"/>
    </xf>
    <xf numFmtId="0" fontId="6" fillId="34" borderId="36" xfId="0" applyFont="1" applyFill="1" applyBorder="1" applyAlignment="1">
      <alignment horizontal="center" vertical="top" wrapText="1"/>
    </xf>
    <xf numFmtId="0" fontId="6" fillId="0" borderId="46" xfId="0" applyFont="1" applyBorder="1" applyAlignment="1">
      <alignment horizontal="left" vertical="center" wrapText="1"/>
    </xf>
    <xf numFmtId="0" fontId="9" fillId="0" borderId="34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0" fontId="6" fillId="0" borderId="27" xfId="0" applyFont="1" applyBorder="1" applyAlignment="1">
      <alignment horizontal="left" vertical="top" wrapText="1" indent="1"/>
    </xf>
    <xf numFmtId="0" fontId="5" fillId="0" borderId="27" xfId="0" applyFont="1" applyBorder="1" applyAlignment="1">
      <alignment horizontal="left" vertical="top" wrapText="1" indent="2"/>
    </xf>
    <xf numFmtId="0" fontId="6" fillId="0" borderId="2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top" wrapText="1" indent="1"/>
    </xf>
    <xf numFmtId="0" fontId="5" fillId="0" borderId="45" xfId="0" applyFont="1" applyBorder="1" applyAlignment="1">
      <alignment horizontal="left" vertical="top" wrapText="1" indent="1"/>
    </xf>
    <xf numFmtId="3" fontId="9" fillId="0" borderId="29" xfId="0" applyNumberFormat="1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3" fontId="63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3" fontId="9" fillId="37" borderId="0" xfId="0" applyNumberFormat="1" applyFont="1" applyFill="1" applyAlignment="1">
      <alignment vertical="top" wrapText="1"/>
    </xf>
    <xf numFmtId="0" fontId="9" fillId="37" borderId="0" xfId="0" applyFont="1" applyFill="1" applyAlignment="1">
      <alignment vertical="top" wrapText="1"/>
    </xf>
    <xf numFmtId="0" fontId="6" fillId="37" borderId="0" xfId="0" applyFont="1" applyFill="1" applyAlignment="1">
      <alignment horizontal="left" vertical="center" wrapText="1" indent="2"/>
    </xf>
    <xf numFmtId="3" fontId="6" fillId="37" borderId="0" xfId="0" applyNumberFormat="1" applyFont="1" applyFill="1" applyAlignment="1">
      <alignment horizontal="center" vertical="center" wrapText="1"/>
    </xf>
    <xf numFmtId="3" fontId="9" fillId="37" borderId="0" xfId="0" applyNumberFormat="1" applyFont="1" applyFill="1" applyAlignment="1">
      <alignment horizontal="left" vertical="top" wrapText="1"/>
    </xf>
    <xf numFmtId="0" fontId="6" fillId="37" borderId="0" xfId="0" applyFont="1" applyFill="1" applyAlignment="1">
      <alignment horizontal="left" vertical="top" wrapText="1"/>
    </xf>
    <xf numFmtId="3" fontId="6" fillId="37" borderId="0" xfId="0" applyNumberFormat="1" applyFont="1" applyFill="1" applyAlignment="1">
      <alignment horizontal="left" vertical="top" wrapText="1" indent="1"/>
    </xf>
    <xf numFmtId="0" fontId="6" fillId="37" borderId="0" xfId="0" applyFont="1" applyFill="1" applyAlignment="1">
      <alignment horizontal="center" vertical="center" wrapText="1"/>
    </xf>
    <xf numFmtId="0" fontId="6" fillId="34" borderId="47" xfId="0" applyFont="1" applyFill="1" applyBorder="1" applyAlignment="1">
      <alignment horizontal="left" vertical="center" wrapText="1" indent="2"/>
    </xf>
    <xf numFmtId="3" fontId="6" fillId="34" borderId="47" xfId="0" applyNumberFormat="1" applyFont="1" applyFill="1" applyBorder="1" applyAlignment="1">
      <alignment horizontal="left" vertical="top" wrapText="1" indent="1"/>
    </xf>
    <xf numFmtId="3" fontId="6" fillId="34" borderId="47" xfId="0" applyNumberFormat="1" applyFont="1" applyFill="1" applyBorder="1" applyAlignment="1">
      <alignment horizontal="center" vertical="top" wrapText="1"/>
    </xf>
    <xf numFmtId="0" fontId="6" fillId="34" borderId="47" xfId="0" applyFont="1" applyFill="1" applyBorder="1" applyAlignment="1">
      <alignment horizontal="left" vertical="top" wrapText="1" indent="1"/>
    </xf>
    <xf numFmtId="0" fontId="6" fillId="37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3" fontId="9" fillId="0" borderId="15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37" borderId="0" xfId="0" applyFont="1" applyFill="1" applyAlignment="1">
      <alignment horizontal="left" vertical="top" wrapText="1"/>
    </xf>
    <xf numFmtId="0" fontId="5" fillId="0" borderId="19" xfId="0" applyFont="1" applyBorder="1" applyAlignment="1">
      <alignment horizontal="left" vertical="top" wrapText="1" indent="1"/>
    </xf>
    <xf numFmtId="3" fontId="9" fillId="0" borderId="19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 indent="1"/>
    </xf>
    <xf numFmtId="3" fontId="9" fillId="0" borderId="16" xfId="0" applyNumberFormat="1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5" fillId="37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9" fillId="0" borderId="47" xfId="0" applyFont="1" applyBorder="1" applyAlignment="1">
      <alignment horizontal="right" vertical="top" wrapText="1"/>
    </xf>
    <xf numFmtId="0" fontId="9" fillId="0" borderId="47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left" vertical="center" wrapText="1" indent="1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top" wrapText="1" indent="1"/>
    </xf>
    <xf numFmtId="0" fontId="6" fillId="0" borderId="42" xfId="0" applyFont="1" applyBorder="1" applyAlignment="1">
      <alignment horizontal="left" vertical="top" wrapText="1" indent="1"/>
    </xf>
    <xf numFmtId="3" fontId="8" fillId="0" borderId="0" xfId="0" applyNumberFormat="1" applyFont="1" applyBorder="1" applyAlignment="1">
      <alignment vertical="top" wrapText="1"/>
    </xf>
    <xf numFmtId="3" fontId="8" fillId="0" borderId="48" xfId="0" applyNumberFormat="1" applyFont="1" applyBorder="1" applyAlignment="1">
      <alignment vertical="top" wrapText="1"/>
    </xf>
    <xf numFmtId="0" fontId="6" fillId="0" borderId="39" xfId="0" applyFont="1" applyBorder="1" applyAlignment="1">
      <alignment horizontal="left" vertical="top" wrapText="1" indent="1"/>
    </xf>
    <xf numFmtId="3" fontId="7" fillId="0" borderId="46" xfId="0" applyNumberFormat="1" applyFont="1" applyBorder="1" applyAlignment="1">
      <alignment vertical="top" wrapText="1"/>
    </xf>
    <xf numFmtId="3" fontId="7" fillId="0" borderId="36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3" fontId="6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5" fillId="0" borderId="0" xfId="0" applyFont="1" applyAlignment="1">
      <alignment/>
    </xf>
    <xf numFmtId="0" fontId="59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 horizontal="left" vertical="top" indent="1"/>
    </xf>
    <xf numFmtId="43" fontId="60" fillId="33" borderId="0" xfId="49" applyFont="1" applyFill="1" applyBorder="1" applyAlignment="1">
      <alignment vertical="top"/>
    </xf>
    <xf numFmtId="174" fontId="60" fillId="33" borderId="19" xfId="49" applyNumberFormat="1" applyFont="1" applyFill="1" applyBorder="1" applyAlignment="1">
      <alignment horizontal="right" vertical="top"/>
    </xf>
    <xf numFmtId="1" fontId="60" fillId="33" borderId="19" xfId="49" applyNumberFormat="1" applyFont="1" applyFill="1" applyBorder="1" applyAlignment="1">
      <alignment horizontal="right" vertical="top"/>
    </xf>
    <xf numFmtId="1" fontId="60" fillId="33" borderId="11" xfId="49" applyNumberFormat="1" applyFont="1" applyFill="1" applyBorder="1" applyAlignment="1">
      <alignment horizontal="right" vertical="top"/>
    </xf>
    <xf numFmtId="1" fontId="61" fillId="33" borderId="19" xfId="49" applyNumberFormat="1" applyFont="1" applyFill="1" applyBorder="1" applyAlignment="1">
      <alignment horizontal="right" vertical="top"/>
    </xf>
    <xf numFmtId="1" fontId="60" fillId="33" borderId="27" xfId="49" applyNumberFormat="1" applyFont="1" applyFill="1" applyBorder="1" applyAlignment="1">
      <alignment horizontal="right" vertical="top"/>
    </xf>
    <xf numFmtId="1" fontId="61" fillId="33" borderId="19" xfId="0" applyNumberFormat="1" applyFont="1" applyFill="1" applyBorder="1" applyAlignment="1">
      <alignment horizontal="right" vertical="top"/>
    </xf>
    <xf numFmtId="1" fontId="61" fillId="33" borderId="11" xfId="0" applyNumberFormat="1" applyFont="1" applyFill="1" applyBorder="1" applyAlignment="1">
      <alignment horizontal="right" vertical="top"/>
    </xf>
    <xf numFmtId="1" fontId="60" fillId="33" borderId="11" xfId="0" applyNumberFormat="1" applyFont="1" applyFill="1" applyBorder="1" applyAlignment="1">
      <alignment horizontal="right" vertical="top"/>
    </xf>
    <xf numFmtId="1" fontId="60" fillId="33" borderId="19" xfId="0" applyNumberFormat="1" applyFont="1" applyFill="1" applyBorder="1" applyAlignment="1">
      <alignment horizontal="right" vertical="top"/>
    </xf>
    <xf numFmtId="1" fontId="60" fillId="33" borderId="27" xfId="0" applyNumberFormat="1" applyFont="1" applyFill="1" applyBorder="1" applyAlignment="1">
      <alignment horizontal="right" vertical="top"/>
    </xf>
    <xf numFmtId="1" fontId="60" fillId="33" borderId="16" xfId="0" applyNumberFormat="1" applyFont="1" applyFill="1" applyBorder="1" applyAlignment="1">
      <alignment horizontal="right" vertical="top"/>
    </xf>
    <xf numFmtId="1" fontId="60" fillId="33" borderId="17" xfId="0" applyNumberFormat="1" applyFont="1" applyFill="1" applyBorder="1" applyAlignment="1">
      <alignment horizontal="right" vertical="top"/>
    </xf>
    <xf numFmtId="1" fontId="63" fillId="0" borderId="0" xfId="0" applyNumberFormat="1" applyFont="1" applyAlignment="1">
      <alignment horizontal="right"/>
    </xf>
    <xf numFmtId="1" fontId="61" fillId="33" borderId="34" xfId="0" applyNumberFormat="1" applyFont="1" applyFill="1" applyBorder="1" applyAlignment="1">
      <alignment horizontal="right" vertical="top"/>
    </xf>
    <xf numFmtId="1" fontId="61" fillId="33" borderId="11" xfId="49" applyNumberFormat="1" applyFont="1" applyFill="1" applyBorder="1" applyAlignment="1">
      <alignment horizontal="right" vertical="top"/>
    </xf>
    <xf numFmtId="0" fontId="60" fillId="33" borderId="0" xfId="0" applyFont="1" applyFill="1" applyBorder="1" applyAlignment="1">
      <alignment horizontal="justify" vertical="top" wrapText="1"/>
    </xf>
    <xf numFmtId="172" fontId="60" fillId="33" borderId="0" xfId="49" applyNumberFormat="1" applyFont="1" applyFill="1" applyBorder="1" applyAlignment="1">
      <alignment horizontal="center" vertical="top"/>
    </xf>
    <xf numFmtId="172" fontId="63" fillId="0" borderId="0" xfId="0" applyNumberFormat="1" applyFont="1" applyBorder="1" applyAlignment="1">
      <alignment/>
    </xf>
    <xf numFmtId="0" fontId="6" fillId="34" borderId="38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6" fillId="34" borderId="49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48" xfId="0" applyFont="1" applyFill="1" applyBorder="1" applyAlignment="1">
      <alignment horizontal="center" vertical="top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3" fontId="5" fillId="0" borderId="0" xfId="0" applyNumberFormat="1" applyFont="1" applyAlignment="1">
      <alignment horizontal="justify" vertical="top" wrapText="1"/>
    </xf>
    <xf numFmtId="0" fontId="6" fillId="34" borderId="50" xfId="0" applyFont="1" applyFill="1" applyBorder="1" applyAlignment="1">
      <alignment horizontal="center" vertical="top" wrapText="1"/>
    </xf>
    <xf numFmtId="0" fontId="6" fillId="34" borderId="51" xfId="0" applyFont="1" applyFill="1" applyBorder="1" applyAlignment="1">
      <alignment horizontal="center" vertical="top" wrapText="1"/>
    </xf>
    <xf numFmtId="0" fontId="6" fillId="34" borderId="54" xfId="0" applyFont="1" applyFill="1" applyBorder="1" applyAlignment="1">
      <alignment horizontal="center" vertical="top" wrapText="1"/>
    </xf>
    <xf numFmtId="43" fontId="60" fillId="33" borderId="19" xfId="49" applyFont="1" applyFill="1" applyBorder="1" applyAlignment="1">
      <alignment vertical="top"/>
    </xf>
    <xf numFmtId="0" fontId="59" fillId="33" borderId="10" xfId="0" applyFont="1" applyFill="1" applyBorder="1" applyAlignment="1">
      <alignment vertical="top"/>
    </xf>
    <xf numFmtId="0" fontId="59" fillId="33" borderId="12" xfId="0" applyFont="1" applyFill="1" applyBorder="1" applyAlignment="1">
      <alignment vertical="top"/>
    </xf>
    <xf numFmtId="43" fontId="60" fillId="33" borderId="16" xfId="49" applyFont="1" applyFill="1" applyBorder="1" applyAlignment="1">
      <alignment vertical="top"/>
    </xf>
    <xf numFmtId="0" fontId="60" fillId="33" borderId="11" xfId="0" applyFont="1" applyFill="1" applyBorder="1" applyAlignment="1">
      <alignment horizontal="left" vertical="center" indent="1"/>
    </xf>
    <xf numFmtId="172" fontId="60" fillId="33" borderId="19" xfId="49" applyNumberFormat="1" applyFont="1" applyFill="1" applyBorder="1" applyAlignment="1">
      <alignment vertical="top"/>
    </xf>
    <xf numFmtId="0" fontId="61" fillId="34" borderId="13" xfId="0" applyFont="1" applyFill="1" applyBorder="1" applyAlignment="1">
      <alignment horizontal="center" vertical="center"/>
    </xf>
    <xf numFmtId="0" fontId="61" fillId="34" borderId="40" xfId="0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vertical="center"/>
    </xf>
    <xf numFmtId="0" fontId="61" fillId="34" borderId="18" xfId="0" applyFont="1" applyFill="1" applyBorder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61" fillId="34" borderId="17" xfId="0" applyFont="1" applyFill="1" applyBorder="1" applyAlignment="1">
      <alignment vertical="center"/>
    </xf>
    <xf numFmtId="172" fontId="60" fillId="33" borderId="11" xfId="49" applyNumberFormat="1" applyFont="1" applyFill="1" applyBorder="1" applyAlignment="1">
      <alignment vertical="top"/>
    </xf>
    <xf numFmtId="0" fontId="61" fillId="34" borderId="28" xfId="0" applyFont="1" applyFill="1" applyBorder="1" applyAlignment="1">
      <alignment vertical="center"/>
    </xf>
    <xf numFmtId="0" fontId="61" fillId="34" borderId="55" xfId="0" applyFont="1" applyFill="1" applyBorder="1" applyAlignment="1">
      <alignment vertical="center"/>
    </xf>
    <xf numFmtId="0" fontId="61" fillId="34" borderId="30" xfId="0" applyFont="1" applyFill="1" applyBorder="1" applyAlignment="1">
      <alignment vertical="center"/>
    </xf>
    <xf numFmtId="43" fontId="61" fillId="34" borderId="15" xfId="49" applyFont="1" applyFill="1" applyBorder="1" applyAlignment="1">
      <alignment horizontal="center" vertical="center"/>
    </xf>
    <xf numFmtId="43" fontId="61" fillId="34" borderId="16" xfId="49" applyFont="1" applyFill="1" applyBorder="1" applyAlignment="1">
      <alignment horizontal="center" vertical="center"/>
    </xf>
    <xf numFmtId="172" fontId="55" fillId="33" borderId="19" xfId="49" applyNumberFormat="1" applyFont="1" applyFill="1" applyBorder="1" applyAlignment="1">
      <alignment horizontal="center" vertical="center"/>
    </xf>
    <xf numFmtId="0" fontId="54" fillId="33" borderId="56" xfId="0" applyFont="1" applyFill="1" applyBorder="1" applyAlignment="1">
      <alignment horizontal="left" vertical="center"/>
    </xf>
    <xf numFmtId="0" fontId="54" fillId="33" borderId="22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172" fontId="56" fillId="33" borderId="19" xfId="49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172" fontId="55" fillId="33" borderId="19" xfId="49" applyNumberFormat="1" applyFont="1" applyFill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horizontal="left" vertical="center"/>
    </xf>
    <xf numFmtId="172" fontId="56" fillId="33" borderId="19" xfId="49" applyNumberFormat="1" applyFont="1" applyFill="1" applyBorder="1" applyAlignment="1">
      <alignment horizontal="justify" vertical="center" wrapText="1"/>
    </xf>
    <xf numFmtId="0" fontId="55" fillId="33" borderId="56" xfId="0" applyFont="1" applyFill="1" applyBorder="1" applyAlignment="1">
      <alignment horizontal="left" vertical="center"/>
    </xf>
    <xf numFmtId="0" fontId="55" fillId="33" borderId="22" xfId="0" applyFont="1" applyFill="1" applyBorder="1" applyAlignment="1">
      <alignment horizontal="left" vertical="center"/>
    </xf>
    <xf numFmtId="0" fontId="55" fillId="33" borderId="21" xfId="0" applyFont="1" applyFill="1" applyBorder="1" applyAlignment="1">
      <alignment horizontal="left" vertical="center"/>
    </xf>
    <xf numFmtId="0" fontId="55" fillId="33" borderId="17" xfId="0" applyFont="1" applyFill="1" applyBorder="1" applyAlignment="1">
      <alignment horizontal="left" vertical="center"/>
    </xf>
    <xf numFmtId="0" fontId="55" fillId="33" borderId="40" xfId="0" applyFont="1" applyFill="1" applyBorder="1" applyAlignment="1">
      <alignment horizontal="left" vertical="center"/>
    </xf>
    <xf numFmtId="0" fontId="55" fillId="33" borderId="18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43" fontId="56" fillId="34" borderId="15" xfId="49" applyFont="1" applyFill="1" applyBorder="1" applyAlignment="1">
      <alignment horizontal="center" vertical="center"/>
    </xf>
    <xf numFmtId="43" fontId="56" fillId="34" borderId="16" xfId="49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justify" vertical="center" wrapText="1"/>
    </xf>
    <xf numFmtId="0" fontId="54" fillId="33" borderId="40" xfId="0" applyFont="1" applyFill="1" applyBorder="1" applyAlignment="1">
      <alignment horizontal="justify" vertical="center" wrapText="1"/>
    </xf>
    <xf numFmtId="0" fontId="54" fillId="33" borderId="18" xfId="0" applyFont="1" applyFill="1" applyBorder="1" applyAlignment="1">
      <alignment horizontal="justify" vertical="center" wrapText="1"/>
    </xf>
    <xf numFmtId="0" fontId="56" fillId="34" borderId="13" xfId="0" applyFont="1" applyFill="1" applyBorder="1" applyAlignment="1">
      <alignment horizontal="center" vertical="top"/>
    </xf>
    <xf numFmtId="0" fontId="56" fillId="34" borderId="40" xfId="0" applyFont="1" applyFill="1" applyBorder="1" applyAlignment="1">
      <alignment horizontal="center" vertical="top"/>
    </xf>
    <xf numFmtId="0" fontId="56" fillId="34" borderId="18" xfId="0" applyFont="1" applyFill="1" applyBorder="1" applyAlignment="1">
      <alignment horizontal="center" vertical="top"/>
    </xf>
    <xf numFmtId="0" fontId="56" fillId="34" borderId="10" xfId="0" applyFont="1" applyFill="1" applyBorder="1" applyAlignment="1">
      <alignment horizontal="center" vertical="top"/>
    </xf>
    <xf numFmtId="0" fontId="56" fillId="34" borderId="0" xfId="0" applyFont="1" applyFill="1" applyBorder="1" applyAlignment="1">
      <alignment horizontal="center" vertical="top"/>
    </xf>
    <xf numFmtId="0" fontId="56" fillId="34" borderId="11" xfId="0" applyFont="1" applyFill="1" applyBorder="1" applyAlignment="1">
      <alignment horizontal="center" vertical="top"/>
    </xf>
    <xf numFmtId="0" fontId="56" fillId="34" borderId="12" xfId="0" applyFont="1" applyFill="1" applyBorder="1" applyAlignment="1">
      <alignment horizontal="center" vertical="top"/>
    </xf>
    <xf numFmtId="0" fontId="56" fillId="34" borderId="21" xfId="0" applyFont="1" applyFill="1" applyBorder="1" applyAlignment="1">
      <alignment horizontal="center" vertical="top"/>
    </xf>
    <xf numFmtId="0" fontId="56" fillId="34" borderId="17" xfId="0" applyFont="1" applyFill="1" applyBorder="1" applyAlignment="1">
      <alignment horizontal="center" vertical="top"/>
    </xf>
    <xf numFmtId="0" fontId="54" fillId="34" borderId="13" xfId="0" applyFont="1" applyFill="1" applyBorder="1" applyAlignment="1">
      <alignment horizontal="center" vertical="center"/>
    </xf>
    <xf numFmtId="0" fontId="54" fillId="34" borderId="40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43" fontId="56" fillId="34" borderId="50" xfId="49" applyFont="1" applyFill="1" applyBorder="1" applyAlignment="1">
      <alignment horizontal="center" vertical="center"/>
    </xf>
    <xf numFmtId="43" fontId="56" fillId="34" borderId="51" xfId="49" applyFont="1" applyFill="1" applyBorder="1" applyAlignment="1">
      <alignment horizontal="center" vertical="center"/>
    </xf>
    <xf numFmtId="43" fontId="56" fillId="34" borderId="54" xfId="49" applyFont="1" applyFill="1" applyBorder="1" applyAlignment="1">
      <alignment horizontal="center" vertical="center"/>
    </xf>
    <xf numFmtId="43" fontId="56" fillId="34" borderId="19" xfId="49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top"/>
    </xf>
    <xf numFmtId="0" fontId="60" fillId="33" borderId="11" xfId="0" applyFont="1" applyFill="1" applyBorder="1" applyAlignment="1">
      <alignment horizontal="left" vertical="top"/>
    </xf>
    <xf numFmtId="0" fontId="60" fillId="33" borderId="10" xfId="0" applyFont="1" applyFill="1" applyBorder="1" applyAlignment="1">
      <alignment horizontal="left"/>
    </xf>
    <xf numFmtId="0" fontId="60" fillId="33" borderId="11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left" vertical="top"/>
    </xf>
    <xf numFmtId="0" fontId="61" fillId="33" borderId="11" xfId="0" applyFont="1" applyFill="1" applyBorder="1" applyAlignment="1">
      <alignment horizontal="left" vertical="top"/>
    </xf>
    <xf numFmtId="1" fontId="60" fillId="33" borderId="19" xfId="49" applyNumberFormat="1" applyFont="1" applyFill="1" applyBorder="1" applyAlignment="1">
      <alignment horizontal="right" vertical="top"/>
    </xf>
    <xf numFmtId="0" fontId="61" fillId="33" borderId="23" xfId="0" applyFont="1" applyFill="1" applyBorder="1" applyAlignment="1">
      <alignment horizontal="left" vertical="top"/>
    </xf>
    <xf numFmtId="0" fontId="61" fillId="33" borderId="25" xfId="0" applyFont="1" applyFill="1" applyBorder="1" applyAlignment="1">
      <alignment horizontal="left" vertical="top"/>
    </xf>
    <xf numFmtId="0" fontId="60" fillId="33" borderId="12" xfId="0" applyFont="1" applyFill="1" applyBorder="1" applyAlignment="1">
      <alignment horizontal="left" vertical="top"/>
    </xf>
    <xf numFmtId="0" fontId="60" fillId="33" borderId="17" xfId="0" applyFont="1" applyFill="1" applyBorder="1" applyAlignment="1">
      <alignment horizontal="left" vertical="top"/>
    </xf>
    <xf numFmtId="1" fontId="60" fillId="33" borderId="19" xfId="0" applyNumberFormat="1" applyFont="1" applyFill="1" applyBorder="1" applyAlignment="1">
      <alignment horizontal="right" vertical="top"/>
    </xf>
    <xf numFmtId="1" fontId="61" fillId="33" borderId="19" xfId="0" applyNumberFormat="1" applyFont="1" applyFill="1" applyBorder="1" applyAlignment="1">
      <alignment horizontal="right" vertical="top"/>
    </xf>
    <xf numFmtId="0" fontId="61" fillId="33" borderId="13" xfId="0" applyFont="1" applyFill="1" applyBorder="1" applyAlignment="1">
      <alignment horizontal="left" vertical="top"/>
    </xf>
    <xf numFmtId="0" fontId="61" fillId="33" borderId="18" xfId="0" applyFont="1" applyFill="1" applyBorder="1" applyAlignment="1">
      <alignment horizontal="left" vertical="top"/>
    </xf>
    <xf numFmtId="0" fontId="61" fillId="34" borderId="13" xfId="0" applyFont="1" applyFill="1" applyBorder="1" applyAlignment="1">
      <alignment horizontal="center" vertical="top"/>
    </xf>
    <xf numFmtId="0" fontId="61" fillId="34" borderId="40" xfId="0" applyFont="1" applyFill="1" applyBorder="1" applyAlignment="1">
      <alignment horizontal="center" vertical="top"/>
    </xf>
    <xf numFmtId="0" fontId="61" fillId="34" borderId="18" xfId="0" applyFont="1" applyFill="1" applyBorder="1" applyAlignment="1">
      <alignment horizontal="center" vertical="top"/>
    </xf>
    <xf numFmtId="0" fontId="61" fillId="34" borderId="10" xfId="0" applyFont="1" applyFill="1" applyBorder="1" applyAlignment="1">
      <alignment horizontal="center" vertical="top"/>
    </xf>
    <xf numFmtId="0" fontId="61" fillId="34" borderId="0" xfId="0" applyFont="1" applyFill="1" applyBorder="1" applyAlignment="1">
      <alignment horizontal="center" vertical="top"/>
    </xf>
    <xf numFmtId="0" fontId="61" fillId="34" borderId="11" xfId="0" applyFont="1" applyFill="1" applyBorder="1" applyAlignment="1">
      <alignment horizontal="center" vertical="top"/>
    </xf>
    <xf numFmtId="0" fontId="61" fillId="34" borderId="12" xfId="0" applyFont="1" applyFill="1" applyBorder="1" applyAlignment="1">
      <alignment horizontal="center" vertical="top"/>
    </xf>
    <xf numFmtId="0" fontId="61" fillId="34" borderId="21" xfId="0" applyFont="1" applyFill="1" applyBorder="1" applyAlignment="1">
      <alignment horizontal="center" vertical="top"/>
    </xf>
    <xf numFmtId="0" fontId="61" fillId="34" borderId="17" xfId="0" applyFont="1" applyFill="1" applyBorder="1" applyAlignment="1">
      <alignment horizontal="center" vertical="top"/>
    </xf>
    <xf numFmtId="0" fontId="61" fillId="34" borderId="50" xfId="0" applyFont="1" applyFill="1" applyBorder="1" applyAlignment="1">
      <alignment horizontal="center" vertical="center"/>
    </xf>
    <xf numFmtId="0" fontId="61" fillId="34" borderId="51" xfId="0" applyFont="1" applyFill="1" applyBorder="1" applyAlignment="1">
      <alignment horizontal="center" vertical="center"/>
    </xf>
    <xf numFmtId="0" fontId="61" fillId="34" borderId="54" xfId="0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172" fontId="61" fillId="33" borderId="19" xfId="49" applyNumberFormat="1" applyFont="1" applyFill="1" applyBorder="1" applyAlignment="1">
      <alignment horizontal="center" vertical="top"/>
    </xf>
    <xf numFmtId="172" fontId="61" fillId="33" borderId="15" xfId="49" applyNumberFormat="1" applyFont="1" applyFill="1" applyBorder="1" applyAlignment="1">
      <alignment horizontal="center" vertical="top"/>
    </xf>
    <xf numFmtId="0" fontId="61" fillId="34" borderId="19" xfId="0" applyFont="1" applyFill="1" applyBorder="1" applyAlignment="1">
      <alignment horizontal="center" vertical="center"/>
    </xf>
    <xf numFmtId="172" fontId="60" fillId="33" borderId="19" xfId="49" applyNumberFormat="1" applyFont="1" applyFill="1" applyBorder="1" applyAlignment="1">
      <alignment horizontal="center" vertical="top"/>
    </xf>
    <xf numFmtId="172" fontId="60" fillId="33" borderId="28" xfId="49" applyNumberFormat="1" applyFont="1" applyFill="1" applyBorder="1" applyAlignment="1">
      <alignment horizontal="center" vertical="top"/>
    </xf>
    <xf numFmtId="172" fontId="60" fillId="33" borderId="19" xfId="49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1" fillId="33" borderId="26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justify" vertical="center" wrapText="1"/>
    </xf>
    <xf numFmtId="0" fontId="60" fillId="33" borderId="11" xfId="0" applyFont="1" applyFill="1" applyBorder="1" applyAlignment="1">
      <alignment horizontal="justify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00075"/>
    <xdr:sp>
      <xdr:nvSpPr>
        <xdr:cNvPr id="1" name="1 CuadroTexto"/>
        <xdr:cNvSpPr txBox="1">
          <a:spLocks noChangeArrowheads="1"/>
        </xdr:cNvSpPr>
      </xdr:nvSpPr>
      <xdr:spPr>
        <a:xfrm>
          <a:off x="38100" y="15011400"/>
          <a:ext cx="3124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twoCellAnchor>
    <xdr:from>
      <xdr:col>0</xdr:col>
      <xdr:colOff>9525</xdr:colOff>
      <xdr:row>76</xdr:row>
      <xdr:rowOff>180975</xdr:rowOff>
    </xdr:from>
    <xdr:to>
      <xdr:col>0</xdr:col>
      <xdr:colOff>2362200</xdr:colOff>
      <xdr:row>76</xdr:row>
      <xdr:rowOff>180975</xdr:rowOff>
    </xdr:to>
    <xdr:sp>
      <xdr:nvSpPr>
        <xdr:cNvPr id="2" name="3 Conector recto"/>
        <xdr:cNvSpPr>
          <a:spLocks/>
        </xdr:cNvSpPr>
      </xdr:nvSpPr>
      <xdr:spPr>
        <a:xfrm>
          <a:off x="9525" y="149733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2066925</xdr:colOff>
      <xdr:row>76</xdr:row>
      <xdr:rowOff>180975</xdr:rowOff>
    </xdr:from>
    <xdr:ext cx="2990850" cy="600075"/>
    <xdr:sp>
      <xdr:nvSpPr>
        <xdr:cNvPr id="3" name="4 CuadroTexto"/>
        <xdr:cNvSpPr txBox="1">
          <a:spLocks noChangeArrowheads="1"/>
        </xdr:cNvSpPr>
      </xdr:nvSpPr>
      <xdr:spPr>
        <a:xfrm>
          <a:off x="7781925" y="14973300"/>
          <a:ext cx="2990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3</xdr:col>
      <xdr:colOff>2686050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01050" y="14954250"/>
          <a:ext cx="247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038475" cy="600075"/>
    <xdr:sp>
      <xdr:nvSpPr>
        <xdr:cNvPr id="1" name="1 CuadroTexto"/>
        <xdr:cNvSpPr txBox="1">
          <a:spLocks noChangeArrowheads="1"/>
        </xdr:cNvSpPr>
      </xdr:nvSpPr>
      <xdr:spPr>
        <a:xfrm>
          <a:off x="0" y="8343900"/>
          <a:ext cx="30384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5</xdr:col>
      <xdr:colOff>238125</xdr:colOff>
      <xdr:row>40</xdr:row>
      <xdr:rowOff>0</xdr:rowOff>
    </xdr:from>
    <xdr:ext cx="3067050" cy="600075"/>
    <xdr:sp>
      <xdr:nvSpPr>
        <xdr:cNvPr id="2" name="2 CuadroTexto"/>
        <xdr:cNvSpPr txBox="1">
          <a:spLocks noChangeArrowheads="1"/>
        </xdr:cNvSpPr>
      </xdr:nvSpPr>
      <xdr:spPr>
        <a:xfrm>
          <a:off x="5829300" y="8343900"/>
          <a:ext cx="3067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83534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83534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057525" cy="600075"/>
    <xdr:sp>
      <xdr:nvSpPr>
        <xdr:cNvPr id="1" name="2 CuadroTexto"/>
        <xdr:cNvSpPr txBox="1">
          <a:spLocks noChangeArrowheads="1"/>
        </xdr:cNvSpPr>
      </xdr:nvSpPr>
      <xdr:spPr>
        <a:xfrm>
          <a:off x="0" y="5219700"/>
          <a:ext cx="3057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7</xdr:col>
      <xdr:colOff>857250</xdr:colOff>
      <xdr:row>14</xdr:row>
      <xdr:rowOff>180975</xdr:rowOff>
    </xdr:from>
    <xdr:ext cx="3019425" cy="600075"/>
    <xdr:sp>
      <xdr:nvSpPr>
        <xdr:cNvPr id="2" name="3 CuadroTexto"/>
        <xdr:cNvSpPr txBox="1">
          <a:spLocks noChangeArrowheads="1"/>
        </xdr:cNvSpPr>
      </xdr:nvSpPr>
      <xdr:spPr>
        <a:xfrm>
          <a:off x="8248650" y="5210175"/>
          <a:ext cx="3019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2292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15</xdr:row>
      <xdr:rowOff>0</xdr:rowOff>
    </xdr:from>
    <xdr:to>
      <xdr:col>10</xdr:col>
      <xdr:colOff>981075</xdr:colOff>
      <xdr:row>15</xdr:row>
      <xdr:rowOff>9525</xdr:rowOff>
    </xdr:to>
    <xdr:sp>
      <xdr:nvSpPr>
        <xdr:cNvPr id="4" name="5 Conector recto"/>
        <xdr:cNvSpPr>
          <a:spLocks/>
        </xdr:cNvSpPr>
      </xdr:nvSpPr>
      <xdr:spPr>
        <a:xfrm flipV="1">
          <a:off x="8924925" y="521970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86</xdr:row>
      <xdr:rowOff>0</xdr:rowOff>
    </xdr:from>
    <xdr:ext cx="3086100" cy="600075"/>
    <xdr:sp>
      <xdr:nvSpPr>
        <xdr:cNvPr id="1" name="1 CuadroTexto"/>
        <xdr:cNvSpPr txBox="1">
          <a:spLocks noChangeArrowheads="1"/>
        </xdr:cNvSpPr>
      </xdr:nvSpPr>
      <xdr:spPr>
        <a:xfrm>
          <a:off x="0" y="15849600"/>
          <a:ext cx="30861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1</xdr:col>
      <xdr:colOff>4381500</xdr:colOff>
      <xdr:row>86</xdr:row>
      <xdr:rowOff>9525</xdr:rowOff>
    </xdr:from>
    <xdr:ext cx="2943225" cy="590550"/>
    <xdr:sp>
      <xdr:nvSpPr>
        <xdr:cNvPr id="2" name="2 CuadroTexto"/>
        <xdr:cNvSpPr txBox="1">
          <a:spLocks noChangeArrowheads="1"/>
        </xdr:cNvSpPr>
      </xdr:nvSpPr>
      <xdr:spPr>
        <a:xfrm>
          <a:off x="5143500" y="15859125"/>
          <a:ext cx="2943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86</xdr:row>
      <xdr:rowOff>9525</xdr:rowOff>
    </xdr:from>
    <xdr:to>
      <xdr:col>1</xdr:col>
      <xdr:colOff>1447800</xdr:colOff>
      <xdr:row>86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58591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86</xdr:row>
      <xdr:rowOff>19050</xdr:rowOff>
    </xdr:from>
    <xdr:to>
      <xdr:col>5</xdr:col>
      <xdr:colOff>0</xdr:colOff>
      <xdr:row>86</xdr:row>
      <xdr:rowOff>28575</xdr:rowOff>
    </xdr:to>
    <xdr:sp>
      <xdr:nvSpPr>
        <xdr:cNvPr id="4" name="4 Conector recto"/>
        <xdr:cNvSpPr>
          <a:spLocks/>
        </xdr:cNvSpPr>
      </xdr:nvSpPr>
      <xdr:spPr>
        <a:xfrm flipV="1">
          <a:off x="5829300" y="15868650"/>
          <a:ext cx="2447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104</xdr:row>
      <xdr:rowOff>0</xdr:rowOff>
    </xdr:from>
    <xdr:ext cx="3067050" cy="600075"/>
    <xdr:sp>
      <xdr:nvSpPr>
        <xdr:cNvPr id="1" name="1 CuadroTexto"/>
        <xdr:cNvSpPr txBox="1">
          <a:spLocks noChangeArrowheads="1"/>
        </xdr:cNvSpPr>
      </xdr:nvSpPr>
      <xdr:spPr>
        <a:xfrm>
          <a:off x="0" y="18859500"/>
          <a:ext cx="3067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5</xdr:col>
      <xdr:colOff>57150</xdr:colOff>
      <xdr:row>104</xdr:row>
      <xdr:rowOff>0</xdr:rowOff>
    </xdr:from>
    <xdr:ext cx="3038475" cy="600075"/>
    <xdr:sp>
      <xdr:nvSpPr>
        <xdr:cNvPr id="2" name="2 CuadroTexto"/>
        <xdr:cNvSpPr txBox="1">
          <a:spLocks noChangeArrowheads="1"/>
        </xdr:cNvSpPr>
      </xdr:nvSpPr>
      <xdr:spPr>
        <a:xfrm>
          <a:off x="4981575" y="18859500"/>
          <a:ext cx="30384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104</xdr:row>
      <xdr:rowOff>9525</xdr:rowOff>
    </xdr:from>
    <xdr:to>
      <xdr:col>2</xdr:col>
      <xdr:colOff>685800</xdr:colOff>
      <xdr:row>104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88690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733425</xdr:colOff>
      <xdr:row>104</xdr:row>
      <xdr:rowOff>9525</xdr:rowOff>
    </xdr:from>
    <xdr:to>
      <xdr:col>9</xdr:col>
      <xdr:colOff>0</xdr:colOff>
      <xdr:row>104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5657850" y="188690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174</xdr:row>
      <xdr:rowOff>0</xdr:rowOff>
    </xdr:from>
    <xdr:ext cx="3095625" cy="600075"/>
    <xdr:sp>
      <xdr:nvSpPr>
        <xdr:cNvPr id="1" name="1 CuadroTexto"/>
        <xdr:cNvSpPr txBox="1">
          <a:spLocks noChangeArrowheads="1"/>
        </xdr:cNvSpPr>
      </xdr:nvSpPr>
      <xdr:spPr>
        <a:xfrm>
          <a:off x="0" y="32632650"/>
          <a:ext cx="3095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342900</xdr:colOff>
      <xdr:row>174</xdr:row>
      <xdr:rowOff>0</xdr:rowOff>
    </xdr:from>
    <xdr:ext cx="3057525" cy="600075"/>
    <xdr:sp>
      <xdr:nvSpPr>
        <xdr:cNvPr id="2" name="2 CuadroTexto"/>
        <xdr:cNvSpPr txBox="1">
          <a:spLocks noChangeArrowheads="1"/>
        </xdr:cNvSpPr>
      </xdr:nvSpPr>
      <xdr:spPr>
        <a:xfrm>
          <a:off x="6153150" y="32632650"/>
          <a:ext cx="3057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174</xdr:row>
      <xdr:rowOff>9525</xdr:rowOff>
    </xdr:from>
    <xdr:to>
      <xdr:col>1</xdr:col>
      <xdr:colOff>1447800</xdr:colOff>
      <xdr:row>174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326421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174</xdr:row>
      <xdr:rowOff>9525</xdr:rowOff>
    </xdr:from>
    <xdr:to>
      <xdr:col>8</xdr:col>
      <xdr:colOff>0</xdr:colOff>
      <xdr:row>174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838950" y="3264217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</xdr:row>
      <xdr:rowOff>0</xdr:rowOff>
    </xdr:from>
    <xdr:ext cx="3067050" cy="600075"/>
    <xdr:sp>
      <xdr:nvSpPr>
        <xdr:cNvPr id="1" name="1 CuadroTexto"/>
        <xdr:cNvSpPr txBox="1">
          <a:spLocks noChangeArrowheads="1"/>
        </xdr:cNvSpPr>
      </xdr:nvSpPr>
      <xdr:spPr>
        <a:xfrm>
          <a:off x="0" y="6896100"/>
          <a:ext cx="3067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438150</xdr:colOff>
      <xdr:row>38</xdr:row>
      <xdr:rowOff>0</xdr:rowOff>
    </xdr:from>
    <xdr:ext cx="3048000" cy="600075"/>
    <xdr:sp>
      <xdr:nvSpPr>
        <xdr:cNvPr id="2" name="2 CuadroTexto"/>
        <xdr:cNvSpPr txBox="1">
          <a:spLocks noChangeArrowheads="1"/>
        </xdr:cNvSpPr>
      </xdr:nvSpPr>
      <xdr:spPr>
        <a:xfrm>
          <a:off x="6343650" y="6896100"/>
          <a:ext cx="30480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38</xdr:row>
      <xdr:rowOff>9525</xdr:rowOff>
    </xdr:from>
    <xdr:to>
      <xdr:col>1</xdr:col>
      <xdr:colOff>114300</xdr:colOff>
      <xdr:row>38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69056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1104900</xdr:colOff>
      <xdr:row>38</xdr:row>
      <xdr:rowOff>9525</xdr:rowOff>
    </xdr:from>
    <xdr:to>
      <xdr:col>6</xdr:col>
      <xdr:colOff>1009650</xdr:colOff>
      <xdr:row>38</xdr:row>
      <xdr:rowOff>28575</xdr:rowOff>
    </xdr:to>
    <xdr:sp>
      <xdr:nvSpPr>
        <xdr:cNvPr id="4" name="4 Conector recto"/>
        <xdr:cNvSpPr>
          <a:spLocks/>
        </xdr:cNvSpPr>
      </xdr:nvSpPr>
      <xdr:spPr>
        <a:xfrm flipV="1">
          <a:off x="7010400" y="6905625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101</xdr:row>
      <xdr:rowOff>0</xdr:rowOff>
    </xdr:from>
    <xdr:ext cx="3028950" cy="600075"/>
    <xdr:sp>
      <xdr:nvSpPr>
        <xdr:cNvPr id="1" name="1 CuadroTexto"/>
        <xdr:cNvSpPr txBox="1">
          <a:spLocks noChangeArrowheads="1"/>
        </xdr:cNvSpPr>
      </xdr:nvSpPr>
      <xdr:spPr>
        <a:xfrm>
          <a:off x="0" y="18288000"/>
          <a:ext cx="3028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647700</xdr:colOff>
      <xdr:row>101</xdr:row>
      <xdr:rowOff>0</xdr:rowOff>
    </xdr:from>
    <xdr:ext cx="3048000" cy="600075"/>
    <xdr:sp>
      <xdr:nvSpPr>
        <xdr:cNvPr id="2" name="2 CuadroTexto"/>
        <xdr:cNvSpPr txBox="1">
          <a:spLocks noChangeArrowheads="1"/>
        </xdr:cNvSpPr>
      </xdr:nvSpPr>
      <xdr:spPr>
        <a:xfrm>
          <a:off x="5600700" y="18288000"/>
          <a:ext cx="30480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101</xdr:row>
      <xdr:rowOff>9525</xdr:rowOff>
    </xdr:from>
    <xdr:to>
      <xdr:col>1</xdr:col>
      <xdr:colOff>1447800</xdr:colOff>
      <xdr:row>101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8297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101</xdr:row>
      <xdr:rowOff>9525</xdr:rowOff>
    </xdr:from>
    <xdr:to>
      <xdr:col>7</xdr:col>
      <xdr:colOff>1047750</xdr:colOff>
      <xdr:row>101</xdr:row>
      <xdr:rowOff>28575</xdr:rowOff>
    </xdr:to>
    <xdr:sp>
      <xdr:nvSpPr>
        <xdr:cNvPr id="4" name="4 Conector recto"/>
        <xdr:cNvSpPr>
          <a:spLocks/>
        </xdr:cNvSpPr>
      </xdr:nvSpPr>
      <xdr:spPr>
        <a:xfrm flipV="1">
          <a:off x="6267450" y="18297525"/>
          <a:ext cx="2457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0</xdr:rowOff>
    </xdr:from>
    <xdr:ext cx="3057525" cy="600075"/>
    <xdr:sp>
      <xdr:nvSpPr>
        <xdr:cNvPr id="1" name="1 CuadroTexto"/>
        <xdr:cNvSpPr txBox="1">
          <a:spLocks noChangeArrowheads="1"/>
        </xdr:cNvSpPr>
      </xdr:nvSpPr>
      <xdr:spPr>
        <a:xfrm>
          <a:off x="0" y="7981950"/>
          <a:ext cx="3057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19050</xdr:colOff>
      <xdr:row>44</xdr:row>
      <xdr:rowOff>0</xdr:rowOff>
    </xdr:from>
    <xdr:ext cx="3048000" cy="600075"/>
    <xdr:sp>
      <xdr:nvSpPr>
        <xdr:cNvPr id="2" name="2 CuadroTexto"/>
        <xdr:cNvSpPr txBox="1">
          <a:spLocks noChangeArrowheads="1"/>
        </xdr:cNvSpPr>
      </xdr:nvSpPr>
      <xdr:spPr>
        <a:xfrm>
          <a:off x="5514975" y="7981950"/>
          <a:ext cx="30480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44</xdr:row>
      <xdr:rowOff>9525</xdr:rowOff>
    </xdr:from>
    <xdr:to>
      <xdr:col>0</xdr:col>
      <xdr:colOff>2209800</xdr:colOff>
      <xdr:row>44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79914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695325</xdr:colOff>
      <xdr:row>44</xdr:row>
      <xdr:rowOff>9525</xdr:rowOff>
    </xdr:from>
    <xdr:to>
      <xdr:col>7</xdr:col>
      <xdr:colOff>9525</xdr:colOff>
      <xdr:row>44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191250" y="799147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orer&#237;a\AppData\Local\Microsoft\Windows\Temporary%20Internet%20Files\Content.IE5\GUXZY56P\EJERCIDO%202016%20CECYTE-EMSAD%20(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orer&#237;a\AppData\Local\Microsoft\Windows\Temporary%20Internet%20Files\Content.IE5\GUXZY56P\5.ESTADO%20PREPSUPUESTARIO%20DICIEMBRE%20CECyTE%20-%20EMSAD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O FEDERAL Consolidado"/>
      <sheetName val="PPTO FEDERAL CECYTE"/>
      <sheetName val="PPTO FEDERAL emsad"/>
      <sheetName val="PPTO ESTATAL CONSOLIDADO"/>
      <sheetName val="PPTO ESTATAL CECYTE"/>
      <sheetName val="PPTO ESTATAL emsad"/>
      <sheetName val="INGRESOS PROPIO CONSOLIDADO"/>
      <sheetName val="PPTO INGRESOS PROPIOS CECYTE"/>
      <sheetName val="PPTO INGRESOS PROPIOS emsad"/>
      <sheetName val="resumen CECYTE"/>
      <sheetName val="resumen EMSAD"/>
      <sheetName val="CONSOLIDADO"/>
      <sheetName val="INGRESO-EGRESO  CECYTE"/>
      <sheetName val="CONSOLIDADO PROGRAMADO FINANZAS"/>
      <sheetName val="Pron-Ing  CECYTE"/>
      <sheetName val="CUADRO"/>
      <sheetName val="Pron-Ing  CECYTE (2)"/>
    </sheetNames>
    <sheetDataSet>
      <sheetData sheetId="0">
        <row r="10">
          <cell r="U10">
            <v>147587929.57</v>
          </cell>
        </row>
        <row r="11">
          <cell r="U11">
            <v>39535550.81</v>
          </cell>
        </row>
        <row r="12">
          <cell r="U12">
            <v>55781192.800000004</v>
          </cell>
        </row>
        <row r="13">
          <cell r="U13">
            <v>32076932.540000003</v>
          </cell>
        </row>
        <row r="14">
          <cell r="U14">
            <v>274981605.72</v>
          </cell>
        </row>
        <row r="17">
          <cell r="U17">
            <v>6282088.399999999</v>
          </cell>
        </row>
        <row r="18">
          <cell r="U18">
            <v>7670</v>
          </cell>
        </row>
        <row r="19">
          <cell r="U19">
            <v>580397.81</v>
          </cell>
        </row>
        <row r="22">
          <cell r="U22">
            <v>3522081.3099999996</v>
          </cell>
        </row>
        <row r="23">
          <cell r="U23">
            <v>3548605.82</v>
          </cell>
        </row>
        <row r="24">
          <cell r="U24">
            <v>2367258.4</v>
          </cell>
        </row>
        <row r="25">
          <cell r="U25">
            <v>405262.1699999999</v>
          </cell>
        </row>
      </sheetData>
      <sheetData sheetId="3">
        <row r="10">
          <cell r="W10">
            <v>33571456.760000005</v>
          </cell>
        </row>
        <row r="11">
          <cell r="W11">
            <v>234336.85999999996</v>
          </cell>
        </row>
        <row r="12">
          <cell r="W12">
            <v>6221028.260000001</v>
          </cell>
        </row>
        <row r="13">
          <cell r="W13">
            <v>3287711.81</v>
          </cell>
        </row>
        <row r="14">
          <cell r="W14">
            <v>60543843.85</v>
          </cell>
        </row>
        <row r="15">
          <cell r="W15">
            <v>103858377.54</v>
          </cell>
        </row>
        <row r="18">
          <cell r="W18">
            <v>95982.68</v>
          </cell>
        </row>
        <row r="19">
          <cell r="W19">
            <v>472422.2299999999</v>
          </cell>
        </row>
        <row r="20">
          <cell r="W20">
            <v>94689.4</v>
          </cell>
        </row>
        <row r="21">
          <cell r="W21">
            <v>15829.21</v>
          </cell>
        </row>
        <row r="22">
          <cell r="W22">
            <v>620884.3500000001</v>
          </cell>
        </row>
        <row r="23">
          <cell r="W23">
            <v>58323.61</v>
          </cell>
        </row>
        <row r="24">
          <cell r="W24">
            <v>111095.15</v>
          </cell>
        </row>
        <row r="28">
          <cell r="W28">
            <v>261209.74</v>
          </cell>
        </row>
        <row r="29">
          <cell r="W29">
            <v>792683.68</v>
          </cell>
        </row>
        <row r="30">
          <cell r="W30">
            <v>6475821.010000001</v>
          </cell>
        </row>
        <row r="31">
          <cell r="W31">
            <v>411650.99000000005</v>
          </cell>
        </row>
        <row r="33">
          <cell r="W33">
            <v>665355.53</v>
          </cell>
        </row>
        <row r="34">
          <cell r="W34">
            <v>0</v>
          </cell>
        </row>
        <row r="35">
          <cell r="W35">
            <v>193425.06</v>
          </cell>
        </row>
        <row r="36">
          <cell r="W36">
            <v>373307.56</v>
          </cell>
        </row>
        <row r="37">
          <cell r="W37">
            <v>6163615.67</v>
          </cell>
        </row>
        <row r="41">
          <cell r="W41">
            <v>788725.7999999999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O PPTO INGRE ENE-FEB"/>
      <sheetName val="EDO PPTO EGRESOS ene-feb"/>
      <sheetName val="EDO PPTO INGRE DICIEMBRE 2016"/>
      <sheetName val="EDO PPTO EGRESOS DICIEMBRE "/>
      <sheetName val="PAPEL DE TRABAJO EDO"/>
      <sheetName val="EDO PPTO EGRESOS OCT-NOV (2)"/>
      <sheetName val="EDO PPTO EGRESOS ENE-MAR fi (2"/>
      <sheetName val="EDO PPTO EGRESOS ENE-MAR2016"/>
      <sheetName val="PPTO GENERAL 2016"/>
      <sheetName val="PPTO GENERAL EMSAD"/>
      <sheetName val="AVANCE DEL EJERCICIO DEL PPTO"/>
    </sheetNames>
    <sheetDataSet>
      <sheetData sheetId="2">
        <row r="17">
          <cell r="R17">
            <v>125221355</v>
          </cell>
        </row>
        <row r="22">
          <cell r="R22">
            <v>292240984.9</v>
          </cell>
        </row>
        <row r="24">
          <cell r="R24">
            <v>3822005</v>
          </cell>
        </row>
        <row r="28">
          <cell r="R28">
            <v>70477.83000000007</v>
          </cell>
        </row>
        <row r="30">
          <cell r="R30">
            <v>109498.48999999999</v>
          </cell>
        </row>
        <row r="32">
          <cell r="R32">
            <v>1326916.78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63">
      <selection activeCell="A47" sqref="A47:F79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4.25">
      <c r="A1" s="258" t="s">
        <v>307</v>
      </c>
      <c r="B1" s="259"/>
      <c r="C1" s="259"/>
      <c r="D1" s="259"/>
      <c r="E1" s="259"/>
      <c r="F1" s="260"/>
    </row>
    <row r="2" spans="1:6" ht="14.25">
      <c r="A2" s="261" t="s">
        <v>308</v>
      </c>
      <c r="B2" s="262"/>
      <c r="C2" s="262"/>
      <c r="D2" s="262"/>
      <c r="E2" s="262"/>
      <c r="F2" s="263"/>
    </row>
    <row r="3" spans="1:6" ht="14.25">
      <c r="A3" s="261" t="s">
        <v>309</v>
      </c>
      <c r="B3" s="262"/>
      <c r="C3" s="262"/>
      <c r="D3" s="262"/>
      <c r="E3" s="262"/>
      <c r="F3" s="263"/>
    </row>
    <row r="4" spans="1:6" ht="14.25">
      <c r="A4" s="261" t="s">
        <v>1</v>
      </c>
      <c r="B4" s="262"/>
      <c r="C4" s="262"/>
      <c r="D4" s="262"/>
      <c r="E4" s="262"/>
      <c r="F4" s="263"/>
    </row>
    <row r="5" spans="1:6" ht="30">
      <c r="A5" s="122" t="s">
        <v>2</v>
      </c>
      <c r="B5" s="123" t="s">
        <v>310</v>
      </c>
      <c r="C5" s="124" t="s">
        <v>311</v>
      </c>
      <c r="D5" s="125" t="s">
        <v>2</v>
      </c>
      <c r="E5" s="123" t="s">
        <v>310</v>
      </c>
      <c r="F5" s="126" t="s">
        <v>311</v>
      </c>
    </row>
    <row r="6" spans="1:6" ht="14.25">
      <c r="A6" s="127" t="s">
        <v>312</v>
      </c>
      <c r="B6" s="128"/>
      <c r="C6" s="129"/>
      <c r="D6" s="130" t="s">
        <v>313</v>
      </c>
      <c r="E6" s="131"/>
      <c r="F6" s="132"/>
    </row>
    <row r="7" spans="1:6" ht="14.25">
      <c r="A7" s="133" t="s">
        <v>314</v>
      </c>
      <c r="B7" s="134"/>
      <c r="C7" s="135"/>
      <c r="D7" s="136" t="s">
        <v>315</v>
      </c>
      <c r="E7" s="137"/>
      <c r="F7" s="138"/>
    </row>
    <row r="8" spans="1:6" ht="14.25">
      <c r="A8" s="139" t="s">
        <v>316</v>
      </c>
      <c r="B8" s="140">
        <f>SUM(B9:B15)</f>
        <v>29555774</v>
      </c>
      <c r="C8" s="140">
        <f>SUM(C9:C15)</f>
        <v>43349000</v>
      </c>
      <c r="D8" s="141" t="s">
        <v>317</v>
      </c>
      <c r="E8" s="142">
        <f>SUM(E9:E17)</f>
        <v>33073752</v>
      </c>
      <c r="F8" s="140">
        <f>SUM(F9:F17)</f>
        <v>58117541</v>
      </c>
    </row>
    <row r="9" spans="1:6" ht="14.25">
      <c r="A9" s="143" t="s">
        <v>318</v>
      </c>
      <c r="B9" s="144">
        <v>0</v>
      </c>
      <c r="C9" s="135">
        <v>0</v>
      </c>
      <c r="D9" s="145" t="s">
        <v>319</v>
      </c>
      <c r="E9" s="144"/>
      <c r="F9" s="135"/>
    </row>
    <row r="10" spans="1:6" ht="14.25">
      <c r="A10" s="143" t="s">
        <v>320</v>
      </c>
      <c r="B10" s="144">
        <v>29555774</v>
      </c>
      <c r="C10" s="135">
        <v>43349000</v>
      </c>
      <c r="D10" s="145" t="s">
        <v>321</v>
      </c>
      <c r="E10" s="144">
        <v>3028768</v>
      </c>
      <c r="F10" s="135">
        <v>12953641</v>
      </c>
    </row>
    <row r="11" spans="1:6" ht="14.25">
      <c r="A11" s="143" t="s">
        <v>322</v>
      </c>
      <c r="B11" s="144"/>
      <c r="C11" s="135"/>
      <c r="D11" s="145" t="s">
        <v>323</v>
      </c>
      <c r="E11" s="144"/>
      <c r="F11" s="135"/>
    </row>
    <row r="12" spans="1:6" ht="14.25">
      <c r="A12" s="143" t="s">
        <v>324</v>
      </c>
      <c r="B12" s="144"/>
      <c r="C12" s="135"/>
      <c r="D12" s="145" t="s">
        <v>325</v>
      </c>
      <c r="E12" s="144"/>
      <c r="F12" s="135"/>
    </row>
    <row r="13" spans="1:6" ht="14.25">
      <c r="A13" s="143" t="s">
        <v>326</v>
      </c>
      <c r="B13" s="144"/>
      <c r="C13" s="135"/>
      <c r="D13" s="145" t="s">
        <v>327</v>
      </c>
      <c r="E13" s="144"/>
      <c r="F13" s="135"/>
    </row>
    <row r="14" spans="1:6" ht="20.25">
      <c r="A14" s="143" t="s">
        <v>328</v>
      </c>
      <c r="B14" s="144"/>
      <c r="C14" s="135"/>
      <c r="D14" s="145" t="s">
        <v>329</v>
      </c>
      <c r="E14" s="144"/>
      <c r="F14" s="135"/>
    </row>
    <row r="15" spans="1:6" ht="14.25">
      <c r="A15" s="143" t="s">
        <v>330</v>
      </c>
      <c r="B15" s="144"/>
      <c r="C15" s="135"/>
      <c r="D15" s="145" t="s">
        <v>331</v>
      </c>
      <c r="E15" s="144">
        <v>30044984</v>
      </c>
      <c r="F15" s="135">
        <v>26785535</v>
      </c>
    </row>
    <row r="16" spans="1:6" ht="14.25">
      <c r="A16" s="139" t="s">
        <v>332</v>
      </c>
      <c r="B16" s="140">
        <f>SUM(B17:B23)</f>
        <v>59564390</v>
      </c>
      <c r="C16" s="140">
        <f>SUM(C17:C23)</f>
        <v>62088883</v>
      </c>
      <c r="D16" s="145" t="s">
        <v>333</v>
      </c>
      <c r="E16" s="144"/>
      <c r="F16" s="135"/>
    </row>
    <row r="17" spans="1:6" ht="14.25">
      <c r="A17" s="143" t="s">
        <v>334</v>
      </c>
      <c r="B17" s="144"/>
      <c r="C17" s="135"/>
      <c r="D17" s="145" t="s">
        <v>335</v>
      </c>
      <c r="E17" s="144">
        <v>0</v>
      </c>
      <c r="F17" s="135">
        <v>18378365</v>
      </c>
    </row>
    <row r="18" spans="1:6" ht="14.25">
      <c r="A18" s="143" t="s">
        <v>336</v>
      </c>
      <c r="B18" s="144"/>
      <c r="C18" s="135"/>
      <c r="D18" s="141" t="s">
        <v>337</v>
      </c>
      <c r="E18" s="142">
        <f>SUM(E19:E21)</f>
        <v>0</v>
      </c>
      <c r="F18" s="140">
        <f>SUM(F19:F21)</f>
        <v>0</v>
      </c>
    </row>
    <row r="19" spans="1:6" ht="14.25">
      <c r="A19" s="143" t="s">
        <v>338</v>
      </c>
      <c r="B19" s="144">
        <v>59564390</v>
      </c>
      <c r="C19" s="135">
        <v>62215091</v>
      </c>
      <c r="D19" s="145" t="s">
        <v>339</v>
      </c>
      <c r="E19" s="144"/>
      <c r="F19" s="135"/>
    </row>
    <row r="20" spans="1:6" ht="20.25">
      <c r="A20" s="143" t="s">
        <v>340</v>
      </c>
      <c r="B20" s="144"/>
      <c r="C20" s="135"/>
      <c r="D20" s="145" t="s">
        <v>341</v>
      </c>
      <c r="E20" s="144"/>
      <c r="F20" s="135"/>
    </row>
    <row r="21" spans="1:6" ht="14.25">
      <c r="A21" s="143" t="s">
        <v>342</v>
      </c>
      <c r="B21" s="137"/>
      <c r="C21" s="138"/>
      <c r="D21" s="145" t="s">
        <v>343</v>
      </c>
      <c r="E21" s="144"/>
      <c r="F21" s="135"/>
    </row>
    <row r="22" spans="1:6" ht="14.25">
      <c r="A22" s="143" t="s">
        <v>344</v>
      </c>
      <c r="B22" s="137"/>
      <c r="C22" s="138"/>
      <c r="D22" s="141" t="s">
        <v>345</v>
      </c>
      <c r="E22" s="142">
        <f>SUM(E23:E24)</f>
        <v>0</v>
      </c>
      <c r="F22" s="140">
        <f>SUM(F23:F24)</f>
        <v>0</v>
      </c>
    </row>
    <row r="23" spans="1:6" ht="14.25">
      <c r="A23" s="143" t="s">
        <v>346</v>
      </c>
      <c r="B23" s="144">
        <v>0</v>
      </c>
      <c r="C23" s="135">
        <v>-126208</v>
      </c>
      <c r="D23" s="145" t="s">
        <v>347</v>
      </c>
      <c r="E23" s="144"/>
      <c r="F23" s="135"/>
    </row>
    <row r="24" spans="1:6" ht="14.25">
      <c r="A24" s="139" t="s">
        <v>348</v>
      </c>
      <c r="B24" s="140">
        <f>SUM(B25:B29)</f>
        <v>0</v>
      </c>
      <c r="C24" s="140">
        <f>SUM(C25:C29)</f>
        <v>120951</v>
      </c>
      <c r="D24" s="145" t="s">
        <v>349</v>
      </c>
      <c r="E24" s="144"/>
      <c r="F24" s="135"/>
    </row>
    <row r="25" spans="1:6" ht="20.25">
      <c r="A25" s="143" t="s">
        <v>350</v>
      </c>
      <c r="B25" s="144">
        <v>0</v>
      </c>
      <c r="C25" s="135">
        <f>7447+113504</f>
        <v>120951</v>
      </c>
      <c r="D25" s="141" t="s">
        <v>351</v>
      </c>
      <c r="E25" s="144"/>
      <c r="F25" s="135"/>
    </row>
    <row r="26" spans="1:6" ht="20.25">
      <c r="A26" s="143" t="s">
        <v>352</v>
      </c>
      <c r="B26" s="144"/>
      <c r="C26" s="135"/>
      <c r="D26" s="141" t="s">
        <v>353</v>
      </c>
      <c r="E26" s="142">
        <f>SUM(E27:E29)</f>
        <v>0</v>
      </c>
      <c r="F26" s="140">
        <f>SUM(F27:F29)</f>
        <v>0</v>
      </c>
    </row>
    <row r="27" spans="1:6" ht="14.25">
      <c r="A27" s="143" t="s">
        <v>354</v>
      </c>
      <c r="B27" s="144"/>
      <c r="C27" s="135"/>
      <c r="D27" s="145" t="s">
        <v>355</v>
      </c>
      <c r="E27" s="144"/>
      <c r="F27" s="135"/>
    </row>
    <row r="28" spans="1:6" ht="14.25">
      <c r="A28" s="143" t="s">
        <v>356</v>
      </c>
      <c r="B28" s="144"/>
      <c r="C28" s="135"/>
      <c r="D28" s="145" t="s">
        <v>357</v>
      </c>
      <c r="E28" s="144"/>
      <c r="F28" s="135"/>
    </row>
    <row r="29" spans="1:6" ht="14.25">
      <c r="A29" s="143" t="s">
        <v>358</v>
      </c>
      <c r="B29" s="144"/>
      <c r="C29" s="135"/>
      <c r="D29" s="145" t="s">
        <v>359</v>
      </c>
      <c r="E29" s="144"/>
      <c r="F29" s="135"/>
    </row>
    <row r="30" spans="1:6" ht="20.25">
      <c r="A30" s="139" t="s">
        <v>360</v>
      </c>
      <c r="B30" s="140">
        <f>SUM(B31:B35)</f>
        <v>0</v>
      </c>
      <c r="C30" s="140">
        <f>SUM(C31:C35)</f>
        <v>0</v>
      </c>
      <c r="D30" s="141" t="s">
        <v>361</v>
      </c>
      <c r="E30" s="142">
        <f>SUM(E31:E36)</f>
        <v>0</v>
      </c>
      <c r="F30" s="140">
        <f>SUM(F31:F36)</f>
        <v>0</v>
      </c>
    </row>
    <row r="31" spans="1:6" ht="14.25">
      <c r="A31" s="143" t="s">
        <v>362</v>
      </c>
      <c r="B31" s="144"/>
      <c r="C31" s="135"/>
      <c r="D31" s="145" t="s">
        <v>363</v>
      </c>
      <c r="E31" s="144"/>
      <c r="F31" s="135"/>
    </row>
    <row r="32" spans="1:6" ht="14.25">
      <c r="A32" s="143" t="s">
        <v>364</v>
      </c>
      <c r="B32" s="144"/>
      <c r="C32" s="135"/>
      <c r="D32" s="145" t="s">
        <v>365</v>
      </c>
      <c r="E32" s="144"/>
      <c r="F32" s="135"/>
    </row>
    <row r="33" spans="1:6" ht="14.25">
      <c r="A33" s="143" t="s">
        <v>366</v>
      </c>
      <c r="B33" s="144"/>
      <c r="C33" s="135"/>
      <c r="D33" s="145" t="s">
        <v>367</v>
      </c>
      <c r="E33" s="144"/>
      <c r="F33" s="135"/>
    </row>
    <row r="34" spans="1:6" ht="20.25">
      <c r="A34" s="143" t="s">
        <v>368</v>
      </c>
      <c r="B34" s="144"/>
      <c r="C34" s="135"/>
      <c r="D34" s="145" t="s">
        <v>369</v>
      </c>
      <c r="E34" s="144"/>
      <c r="F34" s="135"/>
    </row>
    <row r="35" spans="1:6" ht="20.25">
      <c r="A35" s="143" t="s">
        <v>370</v>
      </c>
      <c r="B35" s="144"/>
      <c r="C35" s="135"/>
      <c r="D35" s="146" t="s">
        <v>371</v>
      </c>
      <c r="E35" s="144"/>
      <c r="F35" s="135"/>
    </row>
    <row r="36" spans="1:6" ht="14.25">
      <c r="A36" s="147" t="s">
        <v>372</v>
      </c>
      <c r="B36" s="140">
        <v>0</v>
      </c>
      <c r="C36" s="140">
        <v>3121232</v>
      </c>
      <c r="D36" s="146" t="s">
        <v>373</v>
      </c>
      <c r="E36" s="140"/>
      <c r="F36" s="140"/>
    </row>
    <row r="37" spans="1:6" ht="14.25">
      <c r="A37" s="147" t="s">
        <v>374</v>
      </c>
      <c r="B37" s="135"/>
      <c r="C37" s="135"/>
      <c r="D37" s="147" t="s">
        <v>375</v>
      </c>
      <c r="E37" s="140">
        <f>SUM(E38:E40)</f>
        <v>0</v>
      </c>
      <c r="F37" s="226">
        <f>SUM(F38:F40)</f>
        <v>0</v>
      </c>
    </row>
    <row r="38" spans="1:6" ht="20.25">
      <c r="A38" s="146" t="s">
        <v>376</v>
      </c>
      <c r="B38" s="144"/>
      <c r="C38" s="135"/>
      <c r="D38" s="145" t="s">
        <v>377</v>
      </c>
      <c r="E38" s="144"/>
      <c r="F38" s="135"/>
    </row>
    <row r="39" spans="1:6" ht="14.25">
      <c r="A39" s="143" t="s">
        <v>378</v>
      </c>
      <c r="B39" s="144"/>
      <c r="C39" s="135"/>
      <c r="D39" s="145" t="s">
        <v>379</v>
      </c>
      <c r="E39" s="144"/>
      <c r="F39" s="135"/>
    </row>
    <row r="40" spans="1:6" ht="14.25">
      <c r="A40" s="139" t="s">
        <v>380</v>
      </c>
      <c r="B40" s="144"/>
      <c r="C40" s="140">
        <f>SUM(C41:C44)</f>
        <v>0</v>
      </c>
      <c r="D40" s="145" t="s">
        <v>381</v>
      </c>
      <c r="E40" s="144"/>
      <c r="F40" s="135"/>
    </row>
    <row r="41" spans="1:6" ht="14.25">
      <c r="A41" s="143" t="s">
        <v>382</v>
      </c>
      <c r="B41" s="144"/>
      <c r="C41" s="135"/>
      <c r="D41" s="141" t="s">
        <v>383</v>
      </c>
      <c r="E41" s="142">
        <f>SUM(E42:E44)</f>
        <v>0</v>
      </c>
      <c r="F41" s="140">
        <f>SUM(F42:F44)</f>
        <v>0</v>
      </c>
    </row>
    <row r="42" spans="1:6" ht="14.25">
      <c r="A42" s="143" t="s">
        <v>384</v>
      </c>
      <c r="B42" s="144"/>
      <c r="C42" s="135"/>
      <c r="D42" s="145" t="s">
        <v>385</v>
      </c>
      <c r="E42" s="144"/>
      <c r="F42" s="135"/>
    </row>
    <row r="43" spans="1:6" ht="20.25">
      <c r="A43" s="143" t="s">
        <v>386</v>
      </c>
      <c r="B43" s="144"/>
      <c r="C43" s="135"/>
      <c r="D43" s="145" t="s">
        <v>387</v>
      </c>
      <c r="E43" s="144"/>
      <c r="F43" s="135"/>
    </row>
    <row r="44" spans="1:6" ht="14.25">
      <c r="A44" s="143" t="s">
        <v>388</v>
      </c>
      <c r="B44" s="144"/>
      <c r="C44" s="135"/>
      <c r="D44" s="145" t="s">
        <v>389</v>
      </c>
      <c r="E44" s="144"/>
      <c r="F44" s="135"/>
    </row>
    <row r="45" spans="1:6" ht="14.25">
      <c r="A45" s="223" t="s">
        <v>390</v>
      </c>
      <c r="B45" s="148">
        <f>+B8+B16+B24+B36</f>
        <v>89120164</v>
      </c>
      <c r="C45" s="148">
        <f>+C8+C16+C24+C36</f>
        <v>108680066</v>
      </c>
      <c r="D45" s="224" t="s">
        <v>391</v>
      </c>
      <c r="E45" s="148">
        <f>+E8+E18+E22+E26+E30+E37+E41</f>
        <v>33073752</v>
      </c>
      <c r="F45" s="148">
        <f>+F8+F18+F22+F26+F30+F37+F41</f>
        <v>58117541</v>
      </c>
    </row>
    <row r="46" spans="1:6" ht="14.25">
      <c r="A46" s="133"/>
      <c r="B46" s="142"/>
      <c r="C46" s="226"/>
      <c r="D46" s="136"/>
      <c r="E46" s="225"/>
      <c r="F46" s="226"/>
    </row>
    <row r="47" spans="1:6" ht="14.25">
      <c r="A47" s="227" t="s">
        <v>392</v>
      </c>
      <c r="B47" s="228"/>
      <c r="C47" s="229"/>
      <c r="D47" s="230" t="s">
        <v>393</v>
      </c>
      <c r="E47" s="231"/>
      <c r="F47" s="229"/>
    </row>
    <row r="48" spans="1:6" ht="14.25">
      <c r="A48" s="139" t="s">
        <v>394</v>
      </c>
      <c r="B48" s="149"/>
      <c r="C48" s="150"/>
      <c r="D48" s="153" t="s">
        <v>395</v>
      </c>
      <c r="E48" s="152"/>
      <c r="F48" s="150"/>
    </row>
    <row r="49" spans="1:6" ht="14.25">
      <c r="A49" s="139" t="s">
        <v>396</v>
      </c>
      <c r="B49" s="149"/>
      <c r="C49" s="150"/>
      <c r="D49" s="153" t="s">
        <v>397</v>
      </c>
      <c r="E49" s="152"/>
      <c r="F49" s="150"/>
    </row>
    <row r="50" spans="1:6" ht="14.25">
      <c r="A50" s="139" t="s">
        <v>398</v>
      </c>
      <c r="B50" s="149">
        <v>37351790</v>
      </c>
      <c r="C50" s="135">
        <v>37351790</v>
      </c>
      <c r="D50" s="153" t="s">
        <v>399</v>
      </c>
      <c r="E50" s="152"/>
      <c r="F50" s="150"/>
    </row>
    <row r="51" spans="1:6" ht="14.25">
      <c r="A51" s="139" t="s">
        <v>400</v>
      </c>
      <c r="B51" s="149">
        <v>109213321</v>
      </c>
      <c r="C51" s="135">
        <v>106340633</v>
      </c>
      <c r="D51" s="153" t="s">
        <v>401</v>
      </c>
      <c r="E51" s="152"/>
      <c r="F51" s="150"/>
    </row>
    <row r="52" spans="1:6" ht="20.25">
      <c r="A52" s="139" t="s">
        <v>402</v>
      </c>
      <c r="B52" s="149">
        <v>2947451</v>
      </c>
      <c r="C52" s="150">
        <v>2947451</v>
      </c>
      <c r="D52" s="153" t="s">
        <v>403</v>
      </c>
      <c r="E52" s="152"/>
      <c r="F52" s="150"/>
    </row>
    <row r="53" spans="1:6" ht="14.25">
      <c r="A53" s="139" t="s">
        <v>404</v>
      </c>
      <c r="B53" s="149"/>
      <c r="C53" s="150"/>
      <c r="D53" s="153" t="s">
        <v>405</v>
      </c>
      <c r="E53" s="152"/>
      <c r="F53" s="150"/>
    </row>
    <row r="54" spans="1:6" ht="14.25">
      <c r="A54" s="139" t="s">
        <v>406</v>
      </c>
      <c r="B54" s="149"/>
      <c r="C54" s="150"/>
      <c r="D54" s="154"/>
      <c r="E54" s="152"/>
      <c r="F54" s="150"/>
    </row>
    <row r="55" spans="1:6" ht="14.25">
      <c r="A55" s="139" t="s">
        <v>407</v>
      </c>
      <c r="B55" s="149"/>
      <c r="C55" s="150"/>
      <c r="D55" s="151" t="s">
        <v>408</v>
      </c>
      <c r="E55" s="155">
        <f>SUM(E48:E53)</f>
        <v>0</v>
      </c>
      <c r="F55" s="156">
        <f>SUM(F48:F53)</f>
        <v>0</v>
      </c>
    </row>
    <row r="56" spans="1:6" ht="14.25">
      <c r="A56" s="139" t="s">
        <v>409</v>
      </c>
      <c r="B56" s="149"/>
      <c r="C56" s="150"/>
      <c r="D56" s="157" t="s">
        <v>410</v>
      </c>
      <c r="E56" s="155">
        <f>+E45+E55</f>
        <v>33073752</v>
      </c>
      <c r="F56" s="156">
        <f>+F45+F55</f>
        <v>58117541</v>
      </c>
    </row>
    <row r="57" spans="1:6" ht="14.25">
      <c r="A57" s="133" t="s">
        <v>411</v>
      </c>
      <c r="B57" s="156">
        <f>SUM(B48:B56)</f>
        <v>149512562</v>
      </c>
      <c r="C57" s="156">
        <f>SUM(C48:C56)</f>
        <v>146639874</v>
      </c>
      <c r="D57" s="157" t="s">
        <v>412</v>
      </c>
      <c r="E57" s="152"/>
      <c r="F57" s="150"/>
    </row>
    <row r="58" spans="1:6" ht="14.25">
      <c r="A58" s="133" t="s">
        <v>413</v>
      </c>
      <c r="B58" s="156">
        <f>+B45+B57</f>
        <v>238632726</v>
      </c>
      <c r="C58" s="156">
        <f>+C45+C57</f>
        <v>255319940</v>
      </c>
      <c r="D58" s="157" t="s">
        <v>414</v>
      </c>
      <c r="E58" s="155">
        <f>SUM(E59:E61)</f>
        <v>0</v>
      </c>
      <c r="F58" s="156">
        <f>SUM(F59:F61)</f>
        <v>0</v>
      </c>
    </row>
    <row r="59" spans="1:6" ht="14.25">
      <c r="A59" s="158"/>
      <c r="B59" s="159"/>
      <c r="C59" s="160"/>
      <c r="D59" s="153" t="s">
        <v>415</v>
      </c>
      <c r="E59" s="152"/>
      <c r="F59" s="150"/>
    </row>
    <row r="60" spans="1:6" ht="14.25">
      <c r="A60" s="158"/>
      <c r="B60" s="161"/>
      <c r="C60" s="162"/>
      <c r="D60" s="153" t="s">
        <v>416</v>
      </c>
      <c r="E60" s="152"/>
      <c r="F60" s="150"/>
    </row>
    <row r="61" spans="1:6" ht="14.25">
      <c r="A61" s="158"/>
      <c r="B61" s="161"/>
      <c r="C61" s="162"/>
      <c r="D61" s="153" t="s">
        <v>417</v>
      </c>
      <c r="E61" s="152"/>
      <c r="F61" s="150"/>
    </row>
    <row r="62" spans="1:6" ht="14.25">
      <c r="A62" s="158"/>
      <c r="B62" s="161"/>
      <c r="C62" s="162"/>
      <c r="D62" s="157" t="s">
        <v>418</v>
      </c>
      <c r="E62" s="155">
        <f>SUM(E63:E67)</f>
        <v>205558974</v>
      </c>
      <c r="F62" s="156">
        <f>SUM(F63:F67)</f>
        <v>197202429</v>
      </c>
    </row>
    <row r="63" spans="1:6" ht="14.25">
      <c r="A63" s="158"/>
      <c r="B63" s="161"/>
      <c r="C63" s="162"/>
      <c r="D63" s="153" t="s">
        <v>419</v>
      </c>
      <c r="E63" s="152">
        <v>10019191</v>
      </c>
      <c r="F63" s="150">
        <v>12179294</v>
      </c>
    </row>
    <row r="64" spans="1:6" ht="14.25">
      <c r="A64" s="158"/>
      <c r="B64" s="161"/>
      <c r="C64" s="162"/>
      <c r="D64" s="153" t="s">
        <v>420</v>
      </c>
      <c r="E64" s="152">
        <v>48918202</v>
      </c>
      <c r="F64" s="150">
        <v>41428439</v>
      </c>
    </row>
    <row r="65" spans="1:6" ht="14.25">
      <c r="A65" s="158"/>
      <c r="B65" s="161"/>
      <c r="C65" s="162"/>
      <c r="D65" s="153" t="s">
        <v>421</v>
      </c>
      <c r="E65" s="152">
        <v>0</v>
      </c>
      <c r="F65" s="150"/>
    </row>
    <row r="66" spans="1:6" ht="14.25">
      <c r="A66" s="158"/>
      <c r="B66" s="163"/>
      <c r="C66" s="164"/>
      <c r="D66" s="153" t="s">
        <v>422</v>
      </c>
      <c r="E66" s="152">
        <v>0</v>
      </c>
      <c r="F66" s="150">
        <v>652805</v>
      </c>
    </row>
    <row r="67" spans="1:6" ht="14.25">
      <c r="A67" s="158"/>
      <c r="B67" s="161"/>
      <c r="C67" s="164"/>
      <c r="D67" s="153" t="s">
        <v>423</v>
      </c>
      <c r="E67" s="152">
        <v>146621581</v>
      </c>
      <c r="F67" s="150">
        <v>142941891</v>
      </c>
    </row>
    <row r="68" spans="1:6" ht="20.25">
      <c r="A68" s="158"/>
      <c r="B68" s="161"/>
      <c r="C68" s="164"/>
      <c r="D68" s="151" t="s">
        <v>424</v>
      </c>
      <c r="E68" s="155">
        <f>SUM(E69:E70)</f>
        <v>0</v>
      </c>
      <c r="F68" s="156">
        <f>SUM(F69:F70)</f>
        <v>0</v>
      </c>
    </row>
    <row r="69" spans="1:6" ht="14.25">
      <c r="A69" s="158"/>
      <c r="B69" s="165"/>
      <c r="C69" s="164"/>
      <c r="D69" s="153" t="s">
        <v>425</v>
      </c>
      <c r="E69" s="152"/>
      <c r="F69" s="150"/>
    </row>
    <row r="70" spans="1:6" ht="14.25">
      <c r="A70" s="158"/>
      <c r="B70" s="165"/>
      <c r="C70" s="164"/>
      <c r="D70" s="153" t="s">
        <v>426</v>
      </c>
      <c r="E70" s="152"/>
      <c r="F70" s="150"/>
    </row>
    <row r="71" spans="1:6" ht="14.25">
      <c r="A71" s="158"/>
      <c r="B71" s="165"/>
      <c r="C71" s="164"/>
      <c r="D71" s="151" t="s">
        <v>427</v>
      </c>
      <c r="E71" s="155">
        <f>+E58+E62+E68</f>
        <v>205558974</v>
      </c>
      <c r="F71" s="156">
        <f>+F58+F62+F68</f>
        <v>197202429</v>
      </c>
    </row>
    <row r="72" spans="1:6" ht="14.25">
      <c r="A72" s="166"/>
      <c r="B72" s="167"/>
      <c r="C72" s="168"/>
      <c r="D72" s="169" t="s">
        <v>428</v>
      </c>
      <c r="E72" s="170">
        <f>+E56+E71</f>
        <v>238632726</v>
      </c>
      <c r="F72" s="171">
        <f>+F56+F71</f>
        <v>255319970</v>
      </c>
    </row>
    <row r="73" spans="1:6" ht="14.25">
      <c r="A73" s="233"/>
      <c r="B73" s="234"/>
      <c r="C73" s="234"/>
      <c r="D73" s="136"/>
      <c r="E73" s="225"/>
      <c r="F73" s="225"/>
    </row>
    <row r="74" spans="1:6" ht="14.25">
      <c r="A74" s="233"/>
      <c r="B74" s="234"/>
      <c r="C74" s="234"/>
      <c r="D74" s="136"/>
      <c r="E74" s="225"/>
      <c r="F74" s="225"/>
    </row>
    <row r="75" spans="1:6" ht="14.25">
      <c r="A75" s="233"/>
      <c r="B75" s="234"/>
      <c r="C75" s="234"/>
      <c r="D75" s="136"/>
      <c r="E75" s="225"/>
      <c r="F75" s="225"/>
    </row>
    <row r="76" spans="1:6" ht="14.25">
      <c r="A76" s="110"/>
      <c r="B76" s="110"/>
      <c r="C76" s="110"/>
      <c r="D76" s="110"/>
      <c r="E76" s="110"/>
      <c r="F76" s="110"/>
    </row>
    <row r="77" spans="1:6" ht="15">
      <c r="A77" s="110"/>
      <c r="B77" s="110"/>
      <c r="C77" s="110"/>
      <c r="D77" s="110"/>
      <c r="E77" s="110"/>
      <c r="F77" s="110"/>
    </row>
    <row r="78" spans="1:6" ht="15">
      <c r="A78" s="110"/>
      <c r="B78" s="110"/>
      <c r="C78" s="110"/>
      <c r="D78" s="110"/>
      <c r="E78" s="110"/>
      <c r="F78" s="110"/>
    </row>
    <row r="79" spans="1:6" ht="15">
      <c r="A79" s="110"/>
      <c r="B79" s="110"/>
      <c r="C79" s="110"/>
      <c r="D79" s="110"/>
      <c r="E79" s="110"/>
      <c r="F79" s="110"/>
    </row>
    <row r="80" spans="1:6" ht="15">
      <c r="A80" s="110"/>
      <c r="B80" s="110"/>
      <c r="C80" s="110"/>
      <c r="D80" s="110"/>
      <c r="E80" s="110"/>
      <c r="F80" s="110"/>
    </row>
    <row r="81" spans="1:6" ht="15">
      <c r="A81" s="110"/>
      <c r="B81" s="110"/>
      <c r="C81" s="110"/>
      <c r="D81" s="110"/>
      <c r="E81" s="110"/>
      <c r="F81" s="110"/>
    </row>
    <row r="82" spans="1:6" ht="14.25">
      <c r="A82" s="222"/>
      <c r="B82" s="221"/>
      <c r="C82" s="232"/>
      <c r="D82" s="220"/>
      <c r="E82" s="221"/>
      <c r="F82" s="221"/>
    </row>
    <row r="83" spans="1:6" ht="14.25">
      <c r="A83" s="220"/>
      <c r="B83" s="221"/>
      <c r="C83" s="232"/>
      <c r="D83" s="220"/>
      <c r="E83" s="221"/>
      <c r="F83" s="221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4.25">
      <c r="A3" t="s">
        <v>300</v>
      </c>
    </row>
    <row r="4" ht="14.25">
      <c r="A4" t="s">
        <v>301</v>
      </c>
    </row>
    <row r="5" ht="14.25">
      <c r="A5" t="s">
        <v>302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8">
      <selection activeCell="G37" sqref="G37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4.25">
      <c r="A1" s="264" t="s">
        <v>307</v>
      </c>
      <c r="B1" s="265"/>
      <c r="C1" s="265"/>
      <c r="D1" s="265"/>
      <c r="E1" s="265"/>
      <c r="F1" s="265"/>
      <c r="G1" s="265"/>
      <c r="H1" s="266"/>
    </row>
    <row r="2" spans="1:8" ht="14.25">
      <c r="A2" s="264" t="s">
        <v>429</v>
      </c>
      <c r="B2" s="265"/>
      <c r="C2" s="265"/>
      <c r="D2" s="265"/>
      <c r="E2" s="265"/>
      <c r="F2" s="265"/>
      <c r="G2" s="265"/>
      <c r="H2" s="266"/>
    </row>
    <row r="3" spans="1:8" ht="14.25">
      <c r="A3" s="264" t="s">
        <v>309</v>
      </c>
      <c r="B3" s="265"/>
      <c r="C3" s="265"/>
      <c r="D3" s="265"/>
      <c r="E3" s="265"/>
      <c r="F3" s="265"/>
      <c r="G3" s="265"/>
      <c r="H3" s="266"/>
    </row>
    <row r="4" spans="1:8" ht="14.25">
      <c r="A4" s="267" t="s">
        <v>1</v>
      </c>
      <c r="B4" s="268"/>
      <c r="C4" s="268"/>
      <c r="D4" s="268"/>
      <c r="E4" s="268"/>
      <c r="F4" s="268"/>
      <c r="G4" s="268"/>
      <c r="H4" s="269"/>
    </row>
    <row r="5" spans="1:8" ht="30">
      <c r="A5" s="172" t="s">
        <v>430</v>
      </c>
      <c r="B5" s="173" t="s">
        <v>310</v>
      </c>
      <c r="C5" s="173" t="s">
        <v>431</v>
      </c>
      <c r="D5" s="173" t="s">
        <v>432</v>
      </c>
      <c r="E5" s="173" t="s">
        <v>310</v>
      </c>
      <c r="F5" s="174" t="s">
        <v>433</v>
      </c>
      <c r="G5" s="173" t="s">
        <v>434</v>
      </c>
      <c r="H5" s="175" t="s">
        <v>435</v>
      </c>
    </row>
    <row r="6" spans="1:8" ht="14.25">
      <c r="A6" s="176" t="s">
        <v>436</v>
      </c>
      <c r="B6" s="177"/>
      <c r="C6" s="177"/>
      <c r="D6" s="177"/>
      <c r="E6" s="177"/>
      <c r="F6" s="177"/>
      <c r="G6" s="177"/>
      <c r="H6" s="178"/>
    </row>
    <row r="7" spans="1:8" ht="14.25">
      <c r="A7" s="179" t="s">
        <v>437</v>
      </c>
      <c r="B7" s="144"/>
      <c r="C7" s="144"/>
      <c r="D7" s="144"/>
      <c r="E7" s="144"/>
      <c r="F7" s="144"/>
      <c r="G7" s="144"/>
      <c r="H7" s="135"/>
    </row>
    <row r="8" spans="1:8" ht="14.25">
      <c r="A8" s="180" t="s">
        <v>438</v>
      </c>
      <c r="B8" s="144"/>
      <c r="C8" s="144"/>
      <c r="D8" s="144"/>
      <c r="E8" s="144"/>
      <c r="F8" s="144"/>
      <c r="G8" s="144"/>
      <c r="H8" s="135"/>
    </row>
    <row r="9" spans="1:8" ht="14.25">
      <c r="A9" s="180" t="s">
        <v>439</v>
      </c>
      <c r="B9" s="144"/>
      <c r="C9" s="144"/>
      <c r="D9" s="144"/>
      <c r="E9" s="144"/>
      <c r="F9" s="144"/>
      <c r="G9" s="144"/>
      <c r="H9" s="135"/>
    </row>
    <row r="10" spans="1:8" ht="14.25">
      <c r="A10" s="180" t="s">
        <v>440</v>
      </c>
      <c r="B10" s="144"/>
      <c r="C10" s="144"/>
      <c r="D10" s="144"/>
      <c r="E10" s="144"/>
      <c r="F10" s="144"/>
      <c r="G10" s="144"/>
      <c r="H10" s="135"/>
    </row>
    <row r="11" spans="1:8" ht="14.25">
      <c r="A11" s="181" t="s">
        <v>441</v>
      </c>
      <c r="B11" s="144"/>
      <c r="C11" s="144"/>
      <c r="D11" s="144"/>
      <c r="E11" s="144"/>
      <c r="F11" s="144"/>
      <c r="G11" s="144"/>
      <c r="H11" s="135"/>
    </row>
    <row r="12" spans="1:8" ht="14.25">
      <c r="A12" s="180" t="s">
        <v>442</v>
      </c>
      <c r="B12" s="144"/>
      <c r="C12" s="144"/>
      <c r="D12" s="144"/>
      <c r="E12" s="144"/>
      <c r="F12" s="144"/>
      <c r="G12" s="144"/>
      <c r="H12" s="135"/>
    </row>
    <row r="13" spans="1:8" ht="14.25">
      <c r="A13" s="180" t="s">
        <v>443</v>
      </c>
      <c r="B13" s="144"/>
      <c r="C13" s="144"/>
      <c r="D13" s="144"/>
      <c r="E13" s="144"/>
      <c r="F13" s="144"/>
      <c r="G13" s="144"/>
      <c r="H13" s="135"/>
    </row>
    <row r="14" spans="1:8" ht="14.25">
      <c r="A14" s="180" t="s">
        <v>444</v>
      </c>
      <c r="B14" s="144"/>
      <c r="C14" s="144"/>
      <c r="D14" s="144"/>
      <c r="E14" s="144"/>
      <c r="F14" s="144"/>
      <c r="G14" s="144"/>
      <c r="H14" s="135"/>
    </row>
    <row r="15" spans="1:8" ht="14.25">
      <c r="A15" s="181" t="s">
        <v>445</v>
      </c>
      <c r="B15" s="144">
        <v>58117541</v>
      </c>
      <c r="C15" s="144"/>
      <c r="D15" s="144">
        <v>25043789</v>
      </c>
      <c r="E15" s="144">
        <v>0</v>
      </c>
      <c r="F15" s="144">
        <f>+B15+C15-D15+E15</f>
        <v>33073752</v>
      </c>
      <c r="G15" s="144">
        <v>0</v>
      </c>
      <c r="H15" s="135">
        <v>0</v>
      </c>
    </row>
    <row r="16" spans="1:8" ht="20.25">
      <c r="A16" s="182" t="s">
        <v>446</v>
      </c>
      <c r="B16" s="144"/>
      <c r="C16" s="144"/>
      <c r="D16" s="144"/>
      <c r="E16" s="144"/>
      <c r="F16" s="144"/>
      <c r="G16" s="144"/>
      <c r="H16" s="135"/>
    </row>
    <row r="17" spans="1:8" ht="14.25">
      <c r="A17" s="183" t="s">
        <v>447</v>
      </c>
      <c r="B17" s="144"/>
      <c r="C17" s="144"/>
      <c r="D17" s="144"/>
      <c r="E17" s="144"/>
      <c r="F17" s="144"/>
      <c r="G17" s="144"/>
      <c r="H17" s="135"/>
    </row>
    <row r="18" spans="1:8" ht="14.25">
      <c r="A18" s="184" t="s">
        <v>448</v>
      </c>
      <c r="B18" s="144"/>
      <c r="C18" s="144"/>
      <c r="D18" s="144"/>
      <c r="E18" s="144"/>
      <c r="F18" s="144"/>
      <c r="G18" s="144"/>
      <c r="H18" s="135"/>
    </row>
    <row r="19" spans="1:8" ht="14.25">
      <c r="A19" s="184" t="s">
        <v>449</v>
      </c>
      <c r="B19" s="144"/>
      <c r="C19" s="144"/>
      <c r="D19" s="144"/>
      <c r="E19" s="144"/>
      <c r="F19" s="144"/>
      <c r="G19" s="144"/>
      <c r="H19" s="135"/>
    </row>
    <row r="20" spans="1:8" ht="14.25">
      <c r="A20" s="184" t="s">
        <v>450</v>
      </c>
      <c r="B20" s="144"/>
      <c r="C20" s="144"/>
      <c r="D20" s="144"/>
      <c r="E20" s="144"/>
      <c r="F20" s="144"/>
      <c r="G20" s="144"/>
      <c r="H20" s="135"/>
    </row>
    <row r="21" spans="1:8" ht="20.25">
      <c r="A21" s="181" t="s">
        <v>451</v>
      </c>
      <c r="B21" s="144"/>
      <c r="C21" s="144"/>
      <c r="D21" s="144"/>
      <c r="E21" s="144"/>
      <c r="F21" s="144"/>
      <c r="G21" s="144"/>
      <c r="H21" s="135"/>
    </row>
    <row r="22" spans="1:8" ht="14.25">
      <c r="A22" s="184" t="s">
        <v>452</v>
      </c>
      <c r="B22" s="144"/>
      <c r="C22" s="144"/>
      <c r="D22" s="144"/>
      <c r="E22" s="144"/>
      <c r="F22" s="144"/>
      <c r="G22" s="144"/>
      <c r="H22" s="135"/>
    </row>
    <row r="23" spans="1:8" ht="14.25">
      <c r="A23" s="184" t="s">
        <v>453</v>
      </c>
      <c r="B23" s="144"/>
      <c r="C23" s="144"/>
      <c r="D23" s="144"/>
      <c r="E23" s="144"/>
      <c r="F23" s="144"/>
      <c r="G23" s="144"/>
      <c r="H23" s="135"/>
    </row>
    <row r="24" spans="1:8" ht="14.25">
      <c r="A24" s="185" t="s">
        <v>454</v>
      </c>
      <c r="B24" s="186"/>
      <c r="C24" s="186"/>
      <c r="D24" s="187"/>
      <c r="E24" s="186"/>
      <c r="F24" s="186"/>
      <c r="G24" s="187"/>
      <c r="H24" s="168"/>
    </row>
    <row r="25" spans="1:8" ht="14.25">
      <c r="A25" s="68"/>
      <c r="B25" s="188"/>
      <c r="C25" s="188"/>
      <c r="D25" s="68"/>
      <c r="E25" s="188"/>
      <c r="F25" s="188"/>
      <c r="G25" s="68"/>
      <c r="H25" s="68"/>
    </row>
    <row r="26" spans="1:8" ht="37.5" customHeight="1">
      <c r="A26" s="270" t="s">
        <v>455</v>
      </c>
      <c r="B26" s="271"/>
      <c r="C26" s="271"/>
      <c r="D26" s="270"/>
      <c r="E26" s="271"/>
      <c r="F26" s="271"/>
      <c r="G26" s="270"/>
      <c r="H26" s="270"/>
    </row>
    <row r="27" spans="1:8" ht="14.25">
      <c r="A27" s="189" t="s">
        <v>456</v>
      </c>
      <c r="B27" s="190"/>
      <c r="C27" s="190"/>
      <c r="D27" s="191"/>
      <c r="E27" s="190"/>
      <c r="F27" s="190"/>
      <c r="G27" s="191"/>
      <c r="H27" s="191"/>
    </row>
    <row r="28" spans="1:8" ht="14.25">
      <c r="A28" s="192"/>
      <c r="B28" s="193"/>
      <c r="C28" s="194"/>
      <c r="D28" s="195"/>
      <c r="E28" s="193"/>
      <c r="F28" s="196"/>
      <c r="G28" s="197"/>
      <c r="H28" s="191"/>
    </row>
    <row r="29" spans="1:8" ht="40.5">
      <c r="A29" s="198" t="s">
        <v>457</v>
      </c>
      <c r="B29" s="199" t="s">
        <v>458</v>
      </c>
      <c r="C29" s="200" t="s">
        <v>459</v>
      </c>
      <c r="D29" s="201" t="s">
        <v>460</v>
      </c>
      <c r="E29" s="200" t="s">
        <v>461</v>
      </c>
      <c r="F29" s="199" t="s">
        <v>462</v>
      </c>
      <c r="G29" s="202"/>
      <c r="H29" s="191"/>
    </row>
    <row r="30" spans="1:8" ht="20.25">
      <c r="A30" s="203" t="s">
        <v>463</v>
      </c>
      <c r="B30" s="204"/>
      <c r="C30" s="204"/>
      <c r="D30" s="205"/>
      <c r="E30" s="204"/>
      <c r="F30" s="204"/>
      <c r="G30" s="206"/>
      <c r="H30" s="191"/>
    </row>
    <row r="31" spans="1:8" ht="14.25">
      <c r="A31" s="207" t="s">
        <v>464</v>
      </c>
      <c r="B31" s="208"/>
      <c r="C31" s="208"/>
      <c r="D31" s="209"/>
      <c r="E31" s="208"/>
      <c r="F31" s="208"/>
      <c r="G31" s="206"/>
      <c r="H31" s="191"/>
    </row>
    <row r="32" spans="1:8" ht="14.25">
      <c r="A32" s="207" t="s">
        <v>465</v>
      </c>
      <c r="B32" s="208"/>
      <c r="C32" s="208"/>
      <c r="D32" s="209"/>
      <c r="E32" s="208"/>
      <c r="F32" s="208"/>
      <c r="G32" s="206"/>
      <c r="H32" s="191"/>
    </row>
    <row r="33" spans="1:8" ht="14.25">
      <c r="A33" s="210" t="s">
        <v>466</v>
      </c>
      <c r="B33" s="211"/>
      <c r="C33" s="211"/>
      <c r="D33" s="212"/>
      <c r="E33" s="211"/>
      <c r="F33" s="211"/>
      <c r="G33" s="206"/>
      <c r="H33" s="191"/>
    </row>
    <row r="34" spans="1:8" ht="14.25">
      <c r="A34" s="213"/>
      <c r="B34" s="194"/>
      <c r="C34" s="194"/>
      <c r="D34" s="206"/>
      <c r="E34" s="194"/>
      <c r="F34" s="194"/>
      <c r="G34" s="206"/>
      <c r="H34" s="191"/>
    </row>
    <row r="40" spans="2:7" ht="14.25">
      <c r="B40" s="110"/>
      <c r="C40" s="235"/>
      <c r="D40" s="214"/>
      <c r="E40" s="110"/>
      <c r="F40" s="110"/>
      <c r="G40" s="110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4.25">
      <c r="A1" s="272" t="s">
        <v>307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</row>
    <row r="2" spans="1:11" ht="14.25">
      <c r="A2" s="272" t="s">
        <v>480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</row>
    <row r="3" spans="1:11" ht="14.25">
      <c r="A3" s="272" t="s">
        <v>309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14.25">
      <c r="A4" s="272" t="s">
        <v>1</v>
      </c>
      <c r="B4" s="273"/>
      <c r="C4" s="273"/>
      <c r="D4" s="273"/>
      <c r="E4" s="273"/>
      <c r="F4" s="273"/>
      <c r="G4" s="273"/>
      <c r="H4" s="273"/>
      <c r="I4" s="273"/>
      <c r="J4" s="273"/>
      <c r="K4" s="274"/>
    </row>
    <row r="5" spans="1:11" ht="71.25">
      <c r="A5" s="219" t="s">
        <v>479</v>
      </c>
      <c r="B5" s="218" t="s">
        <v>478</v>
      </c>
      <c r="C5" s="218" t="s">
        <v>477</v>
      </c>
      <c r="D5" s="218" t="s">
        <v>476</v>
      </c>
      <c r="E5" s="218" t="s">
        <v>475</v>
      </c>
      <c r="F5" s="218" t="s">
        <v>474</v>
      </c>
      <c r="G5" s="218" t="s">
        <v>473</v>
      </c>
      <c r="H5" s="218" t="s">
        <v>472</v>
      </c>
      <c r="I5" s="218" t="s">
        <v>471</v>
      </c>
      <c r="J5" s="218" t="s">
        <v>470</v>
      </c>
      <c r="K5" s="218" t="s">
        <v>469</v>
      </c>
    </row>
    <row r="6" spans="1:11" ht="153">
      <c r="A6" s="217" t="s">
        <v>468</v>
      </c>
      <c r="B6" s="216"/>
      <c r="C6" s="216"/>
      <c r="D6" s="216"/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</row>
    <row r="8" spans="1:6" ht="14.25">
      <c r="A8" t="s">
        <v>467</v>
      </c>
      <c r="B8" s="214"/>
      <c r="C8" s="214"/>
      <c r="E8" s="214"/>
      <c r="F8" s="214"/>
    </row>
    <row r="9" spans="2:6" ht="14.25">
      <c r="B9" s="214"/>
      <c r="C9" s="214"/>
      <c r="E9" s="214"/>
      <c r="F9" s="214"/>
    </row>
    <row r="10" spans="2:6" ht="14.25">
      <c r="B10" s="214"/>
      <c r="C10" s="214"/>
      <c r="E10" s="214"/>
      <c r="F10" s="214"/>
    </row>
    <row r="11" spans="2:6" ht="14.25">
      <c r="B11" s="214"/>
      <c r="C11" s="214"/>
      <c r="E11" s="214"/>
      <c r="F11" s="214"/>
    </row>
    <row r="12" spans="2:6" ht="14.25">
      <c r="B12" s="214"/>
      <c r="C12" s="214"/>
      <c r="E12" s="214"/>
      <c r="F12" s="214"/>
    </row>
    <row r="13" spans="2:6" ht="14.25">
      <c r="B13" s="214"/>
      <c r="C13" s="214"/>
      <c r="E13" s="214"/>
      <c r="F13" s="214"/>
    </row>
    <row r="14" spans="2:6" ht="14.25">
      <c r="B14" s="214"/>
      <c r="C14" s="214"/>
      <c r="E14" s="214"/>
      <c r="F14" s="214"/>
    </row>
    <row r="15" spans="2:6" ht="15">
      <c r="B15" s="214"/>
      <c r="C15" s="214"/>
      <c r="E15" s="214"/>
      <c r="F15" s="214"/>
    </row>
    <row r="16" spans="1:8" ht="15">
      <c r="A16" s="236"/>
      <c r="B16" s="214"/>
      <c r="C16" s="214"/>
      <c r="D16" s="110"/>
      <c r="E16" s="235"/>
      <c r="F16" s="214"/>
      <c r="G16" s="110"/>
      <c r="H16" s="110"/>
    </row>
    <row r="17" spans="2:9" ht="15">
      <c r="B17" s="214"/>
      <c r="C17" s="214"/>
      <c r="D17" s="110"/>
      <c r="E17" s="235"/>
      <c r="F17" s="235"/>
      <c r="G17" s="110"/>
      <c r="H17" s="110"/>
      <c r="I17" s="110"/>
    </row>
    <row r="18" spans="2:9" ht="15">
      <c r="B18" s="214"/>
      <c r="C18" s="214"/>
      <c r="D18" s="110"/>
      <c r="E18" s="235"/>
      <c r="F18" s="235"/>
      <c r="G18" s="110"/>
      <c r="H18" s="110"/>
      <c r="I18" s="110"/>
    </row>
    <row r="19" spans="2:6" ht="15">
      <c r="B19" s="214"/>
      <c r="C19" s="214"/>
      <c r="E19" s="214"/>
      <c r="F19" s="214"/>
    </row>
    <row r="20" spans="2:6" ht="14.25">
      <c r="B20" s="214"/>
      <c r="C20" s="214"/>
      <c r="E20" s="214"/>
      <c r="F20" s="214"/>
    </row>
    <row r="21" spans="2:6" ht="14.25">
      <c r="B21" s="214"/>
      <c r="C21" s="214"/>
      <c r="E21" s="214"/>
      <c r="F21" s="214"/>
    </row>
    <row r="22" spans="2:6" ht="14.25">
      <c r="B22" s="214"/>
      <c r="C22" s="214"/>
      <c r="E22" s="214"/>
      <c r="F22" s="214"/>
    </row>
    <row r="23" spans="5:6" ht="14.25">
      <c r="E23" s="214"/>
      <c r="F23" s="214"/>
    </row>
    <row r="24" spans="5:6" ht="14.25">
      <c r="E24" s="214"/>
      <c r="F24" s="214"/>
    </row>
    <row r="25" spans="2:6" ht="14.25">
      <c r="B25" s="214"/>
      <c r="C25" s="214"/>
      <c r="E25" s="214"/>
      <c r="F25" s="214"/>
    </row>
    <row r="26" spans="2:6" ht="14.25">
      <c r="B26" s="214"/>
      <c r="C26" s="214"/>
      <c r="E26" s="214"/>
      <c r="F26" s="214"/>
    </row>
    <row r="27" spans="2:6" ht="14.25">
      <c r="B27" s="214"/>
      <c r="C27" s="214"/>
      <c r="E27" s="214"/>
      <c r="F27" s="214"/>
    </row>
    <row r="28" spans="2:6" ht="14.25">
      <c r="B28" s="214"/>
      <c r="C28" s="214"/>
      <c r="E28" s="214"/>
      <c r="F28" s="214"/>
    </row>
    <row r="29" spans="2:6" ht="14.25">
      <c r="B29" s="214"/>
      <c r="C29" s="214"/>
      <c r="E29" s="214"/>
      <c r="F29" s="214"/>
    </row>
    <row r="30" spans="2:6" ht="14.25">
      <c r="B30" s="214"/>
      <c r="C30" s="214"/>
      <c r="E30" s="214"/>
      <c r="F30" s="214"/>
    </row>
    <row r="31" spans="2:6" ht="14.25">
      <c r="B31" s="214"/>
      <c r="C31" s="214"/>
      <c r="E31" s="214"/>
      <c r="F31" s="214"/>
    </row>
    <row r="32" spans="2:6" ht="14.25">
      <c r="B32" s="214"/>
      <c r="C32" s="214"/>
      <c r="E32" s="214"/>
      <c r="F32" s="214"/>
    </row>
    <row r="33" spans="2:6" ht="14.25">
      <c r="B33" s="214"/>
      <c r="C33" s="214"/>
      <c r="E33" s="214"/>
      <c r="F33" s="214"/>
    </row>
    <row r="34" spans="2:6" ht="14.25">
      <c r="B34" s="214"/>
      <c r="C34" s="214"/>
      <c r="E34" s="214"/>
      <c r="F34" s="214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horizontalDpi="600" verticalDpi="600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="60" zoomScalePageLayoutView="0" workbookViewId="0" topLeftCell="A1">
      <selection activeCell="B12" sqref="B12"/>
    </sheetView>
  </sheetViews>
  <sheetFormatPr defaultColWidth="11.421875" defaultRowHeight="15"/>
  <cols>
    <col min="2" max="2" width="69.7109375" style="0" bestFit="1" customWidth="1"/>
    <col min="3" max="3" width="13.7109375" style="12" customWidth="1"/>
    <col min="4" max="4" width="15.7109375" style="12" customWidth="1"/>
    <col min="5" max="5" width="13.57421875" style="12" customWidth="1"/>
    <col min="6" max="6" width="15.8515625" style="0" bestFit="1" customWidth="1"/>
    <col min="7" max="7" width="16.28125" style="0" bestFit="1" customWidth="1"/>
  </cols>
  <sheetData>
    <row r="1" spans="1:5" ht="15">
      <c r="A1" s="281" t="s">
        <v>23</v>
      </c>
      <c r="B1" s="282"/>
      <c r="C1" s="282"/>
      <c r="D1" s="282"/>
      <c r="E1" s="283"/>
    </row>
    <row r="2" spans="1:5" ht="15">
      <c r="A2" s="284" t="s">
        <v>0</v>
      </c>
      <c r="B2" s="285"/>
      <c r="C2" s="285"/>
      <c r="D2" s="285"/>
      <c r="E2" s="286"/>
    </row>
    <row r="3" spans="1:5" ht="15">
      <c r="A3" s="284" t="s">
        <v>305</v>
      </c>
      <c r="B3" s="285"/>
      <c r="C3" s="285"/>
      <c r="D3" s="285"/>
      <c r="E3" s="286"/>
    </row>
    <row r="4" spans="1:5" ht="15">
      <c r="A4" s="287" t="s">
        <v>1</v>
      </c>
      <c r="B4" s="288"/>
      <c r="C4" s="288"/>
      <c r="D4" s="288"/>
      <c r="E4" s="289"/>
    </row>
    <row r="5" spans="1:5" ht="8.25" customHeight="1">
      <c r="A5" s="27"/>
      <c r="B5" s="27"/>
      <c r="C5" s="28"/>
      <c r="D5" s="28"/>
      <c r="E5" s="28"/>
    </row>
    <row r="6" spans="1:5" ht="15">
      <c r="A6" s="290" t="s">
        <v>2</v>
      </c>
      <c r="B6" s="291"/>
      <c r="C6" s="29" t="s">
        <v>3</v>
      </c>
      <c r="D6" s="298" t="s">
        <v>5</v>
      </c>
      <c r="E6" s="29" t="s">
        <v>6</v>
      </c>
    </row>
    <row r="7" spans="1:5" ht="15">
      <c r="A7" s="292"/>
      <c r="B7" s="293"/>
      <c r="C7" s="30" t="s">
        <v>4</v>
      </c>
      <c r="D7" s="299"/>
      <c r="E7" s="30" t="s">
        <v>7</v>
      </c>
    </row>
    <row r="8" spans="1:5" ht="15">
      <c r="A8" s="31"/>
      <c r="B8" s="32"/>
      <c r="C8" s="33"/>
      <c r="D8" s="33"/>
      <c r="E8" s="33"/>
    </row>
    <row r="9" spans="1:7" ht="15">
      <c r="A9" s="34"/>
      <c r="B9" s="35" t="s">
        <v>8</v>
      </c>
      <c r="C9" s="36">
        <f>SUM(C10:C12)</f>
        <v>546084682</v>
      </c>
      <c r="D9" s="36">
        <f>SUM(D10:D12)</f>
        <v>422791238</v>
      </c>
      <c r="E9" s="36">
        <f>SUM(E10:E12)</f>
        <v>422791238</v>
      </c>
      <c r="F9" s="26"/>
      <c r="G9" s="8">
        <f>+D9-331816866</f>
        <v>90974372</v>
      </c>
    </row>
    <row r="10" spans="1:6" ht="15">
      <c r="A10" s="34"/>
      <c r="B10" s="37" t="s">
        <v>9</v>
      </c>
      <c r="C10" s="38">
        <f>265942341+14200000</f>
        <v>280142341</v>
      </c>
      <c r="D10" s="38">
        <f>+FORMATO5!G19+FORMATO5!G15+FORMATO5!G14+FORMATO5!G13</f>
        <v>126728248.1</v>
      </c>
      <c r="E10" s="38">
        <f>+D10</f>
        <v>126728248.1</v>
      </c>
      <c r="F10" s="8"/>
    </row>
    <row r="11" spans="1:5" ht="15">
      <c r="A11" s="34"/>
      <c r="B11" s="37" t="s">
        <v>10</v>
      </c>
      <c r="C11" s="39">
        <f>265942341</f>
        <v>265942341</v>
      </c>
      <c r="D11" s="38">
        <f>+FORMATO5!G43+FORMATO5!G54</f>
        <v>296062989.9</v>
      </c>
      <c r="E11" s="38">
        <f>+D11</f>
        <v>296062989.9</v>
      </c>
    </row>
    <row r="12" spans="1:5" ht="15">
      <c r="A12" s="34"/>
      <c r="B12" s="37" t="s">
        <v>11</v>
      </c>
      <c r="C12" s="38"/>
      <c r="D12" s="38"/>
      <c r="E12" s="38"/>
    </row>
    <row r="13" spans="1:5" ht="15">
      <c r="A13" s="34"/>
      <c r="B13" s="40"/>
      <c r="C13" s="38"/>
      <c r="D13" s="38"/>
      <c r="E13" s="38"/>
    </row>
    <row r="14" spans="1:7" ht="15">
      <c r="A14" s="34"/>
      <c r="B14" s="35" t="s">
        <v>12</v>
      </c>
      <c r="C14" s="36">
        <f>SUM(C15:C16)</f>
        <v>546084682</v>
      </c>
      <c r="D14" s="36">
        <f>SUM(D15:D16)</f>
        <v>415288966.84</v>
      </c>
      <c r="E14" s="36">
        <f>SUM(E15:E16)</f>
        <v>415288966.84</v>
      </c>
      <c r="G14" s="13">
        <f>+E14-FORMATO5!G90</f>
        <v>-7502271.160000026</v>
      </c>
    </row>
    <row r="15" spans="1:5" ht="15">
      <c r="A15" s="34"/>
      <c r="B15" s="37" t="s">
        <v>13</v>
      </c>
      <c r="C15" s="41">
        <v>280142341</v>
      </c>
      <c r="D15" s="38">
        <f>+FORMATO6A!F9</f>
        <v>123181594.21</v>
      </c>
      <c r="E15" s="38">
        <f>+D15</f>
        <v>123181594.21</v>
      </c>
    </row>
    <row r="16" spans="1:5" ht="15">
      <c r="A16" s="34"/>
      <c r="B16" s="37" t="s">
        <v>14</v>
      </c>
      <c r="C16" s="38">
        <v>265942341</v>
      </c>
      <c r="D16" s="38">
        <f>+FORMATO6A!F90</f>
        <v>292107372.63</v>
      </c>
      <c r="E16" s="38">
        <f>+D16</f>
        <v>292107372.63</v>
      </c>
    </row>
    <row r="17" spans="1:5" ht="15">
      <c r="A17" s="34"/>
      <c r="B17" s="40"/>
      <c r="C17" s="38"/>
      <c r="D17" s="38"/>
      <c r="E17" s="38"/>
    </row>
    <row r="18" spans="1:5" ht="15">
      <c r="A18" s="34"/>
      <c r="B18" s="106" t="s">
        <v>15</v>
      </c>
      <c r="C18" s="295"/>
      <c r="D18" s="108"/>
      <c r="E18" s="38"/>
    </row>
    <row r="19" spans="1:5" ht="15">
      <c r="A19" s="34"/>
      <c r="B19" s="107" t="s">
        <v>16</v>
      </c>
      <c r="C19" s="295"/>
      <c r="D19" s="108"/>
      <c r="E19" s="38"/>
    </row>
    <row r="20" spans="1:5" ht="15">
      <c r="A20" s="276"/>
      <c r="B20" s="107" t="s">
        <v>17</v>
      </c>
      <c r="C20" s="109"/>
      <c r="D20" s="294"/>
      <c r="E20" s="280"/>
    </row>
    <row r="21" spans="1:5" ht="15">
      <c r="A21" s="276"/>
      <c r="B21" s="37" t="s">
        <v>18</v>
      </c>
      <c r="C21" s="38"/>
      <c r="D21" s="280"/>
      <c r="E21" s="280"/>
    </row>
    <row r="22" spans="1:5" ht="15">
      <c r="A22" s="34"/>
      <c r="B22" s="40"/>
      <c r="C22" s="38"/>
      <c r="D22" s="38"/>
      <c r="E22" s="38"/>
    </row>
    <row r="23" spans="1:5" ht="15">
      <c r="A23" s="276"/>
      <c r="B23" s="42" t="s">
        <v>19</v>
      </c>
      <c r="C23" s="280">
        <f>+C9+C14+C18</f>
        <v>1092169364</v>
      </c>
      <c r="D23" s="280">
        <f>+D9+D14+D18</f>
        <v>838080204.8399999</v>
      </c>
      <c r="E23" s="280">
        <f>+E9+E14+E18</f>
        <v>838080204.8399999</v>
      </c>
    </row>
    <row r="24" spans="1:5" ht="15">
      <c r="A24" s="276"/>
      <c r="B24" s="35" t="s">
        <v>20</v>
      </c>
      <c r="C24" s="280"/>
      <c r="D24" s="280"/>
      <c r="E24" s="280"/>
    </row>
    <row r="25" spans="1:5" ht="15">
      <c r="A25" s="276"/>
      <c r="B25" s="40"/>
      <c r="C25" s="280"/>
      <c r="D25" s="280"/>
      <c r="E25" s="280"/>
    </row>
    <row r="26" spans="1:5" ht="15">
      <c r="A26" s="276"/>
      <c r="B26" s="35" t="s">
        <v>21</v>
      </c>
      <c r="C26" s="280">
        <f>+C23-C18</f>
        <v>1092169364</v>
      </c>
      <c r="D26" s="280">
        <f>+D23-D18</f>
        <v>838080204.8399999</v>
      </c>
      <c r="E26" s="280">
        <f>+E23-E18</f>
        <v>838080204.8399999</v>
      </c>
    </row>
    <row r="27" spans="1:5" ht="15">
      <c r="A27" s="276"/>
      <c r="B27" s="35" t="s">
        <v>22</v>
      </c>
      <c r="C27" s="280"/>
      <c r="D27" s="280"/>
      <c r="E27" s="280"/>
    </row>
    <row r="28" spans="1:5" ht="15">
      <c r="A28" s="34"/>
      <c r="B28" s="35"/>
      <c r="C28" s="38"/>
      <c r="D28" s="38"/>
      <c r="E28" s="38"/>
    </row>
    <row r="29" spans="1:5" ht="15">
      <c r="A29" s="111"/>
      <c r="B29" s="112"/>
      <c r="C29" s="113"/>
      <c r="D29" s="113"/>
      <c r="E29" s="113"/>
    </row>
    <row r="30" spans="1:5" ht="9" customHeight="1">
      <c r="A30" s="114"/>
      <c r="B30" s="115"/>
      <c r="C30" s="116"/>
      <c r="D30" s="116"/>
      <c r="E30" s="116"/>
    </row>
    <row r="31" spans="1:5" s="110" customFormat="1" ht="15">
      <c r="A31" s="296" t="s">
        <v>24</v>
      </c>
      <c r="B31" s="297"/>
      <c r="C31" s="118" t="s">
        <v>25</v>
      </c>
      <c r="D31" s="118" t="s">
        <v>5</v>
      </c>
      <c r="E31" s="117" t="s">
        <v>7</v>
      </c>
    </row>
    <row r="32" spans="1:5" ht="15">
      <c r="A32" s="276"/>
      <c r="B32" s="35" t="s">
        <v>26</v>
      </c>
      <c r="C32" s="36">
        <f>SUM(C33:C34)</f>
        <v>0</v>
      </c>
      <c r="D32" s="280"/>
      <c r="E32" s="280"/>
    </row>
    <row r="33" spans="1:5" ht="15">
      <c r="A33" s="276"/>
      <c r="B33" s="37" t="s">
        <v>27</v>
      </c>
      <c r="C33" s="38"/>
      <c r="D33" s="280"/>
      <c r="E33" s="280"/>
    </row>
    <row r="34" spans="1:5" ht="15">
      <c r="A34" s="276"/>
      <c r="B34" s="37" t="s">
        <v>28</v>
      </c>
      <c r="C34" s="38"/>
      <c r="D34" s="280"/>
      <c r="E34" s="280"/>
    </row>
    <row r="35" spans="1:5" ht="15">
      <c r="A35" s="34"/>
      <c r="B35" s="40"/>
      <c r="C35" s="38"/>
      <c r="D35" s="38"/>
      <c r="E35" s="38"/>
    </row>
    <row r="36" spans="1:5" ht="15">
      <c r="A36" s="34"/>
      <c r="B36" s="35" t="s">
        <v>29</v>
      </c>
      <c r="C36" s="36">
        <f>+C26+C32</f>
        <v>1092169364</v>
      </c>
      <c r="D36" s="36">
        <f>+D26+D32</f>
        <v>838080204.8399999</v>
      </c>
      <c r="E36" s="36">
        <f>+E26+E32</f>
        <v>838080204.8399999</v>
      </c>
    </row>
    <row r="37" spans="1:5" ht="15">
      <c r="A37" s="34"/>
      <c r="B37" s="35"/>
      <c r="C37" s="38"/>
      <c r="D37" s="38"/>
      <c r="E37" s="38"/>
    </row>
    <row r="38" spans="1:5" ht="9.75" customHeight="1">
      <c r="A38" s="114"/>
      <c r="B38" s="115"/>
      <c r="C38" s="116"/>
      <c r="D38" s="116"/>
      <c r="E38" s="116"/>
    </row>
    <row r="39" spans="1:5" s="110" customFormat="1" ht="15">
      <c r="A39" s="296" t="s">
        <v>24</v>
      </c>
      <c r="B39" s="297"/>
      <c r="C39" s="118" t="s">
        <v>25</v>
      </c>
      <c r="D39" s="118" t="s">
        <v>5</v>
      </c>
      <c r="E39" s="117" t="s">
        <v>7</v>
      </c>
    </row>
    <row r="40" spans="1:5" ht="15">
      <c r="A40" s="34"/>
      <c r="B40" s="35" t="s">
        <v>30</v>
      </c>
      <c r="C40" s="36">
        <f>SUM(C41:C42)</f>
        <v>0</v>
      </c>
      <c r="D40" s="38"/>
      <c r="E40" s="38"/>
    </row>
    <row r="41" spans="1:5" ht="15">
      <c r="A41" s="276"/>
      <c r="B41" s="37" t="s">
        <v>31</v>
      </c>
      <c r="C41" s="38"/>
      <c r="D41" s="280"/>
      <c r="E41" s="280"/>
    </row>
    <row r="42" spans="1:5" ht="15">
      <c r="A42" s="276"/>
      <c r="B42" s="37" t="s">
        <v>32</v>
      </c>
      <c r="C42" s="38"/>
      <c r="D42" s="280"/>
      <c r="E42" s="280"/>
    </row>
    <row r="43" spans="1:5" ht="15">
      <c r="A43" s="276"/>
      <c r="B43" s="37" t="s">
        <v>33</v>
      </c>
      <c r="C43" s="38"/>
      <c r="D43" s="280"/>
      <c r="E43" s="280"/>
    </row>
    <row r="44" spans="1:5" ht="15">
      <c r="A44" s="276"/>
      <c r="B44" s="35" t="s">
        <v>34</v>
      </c>
      <c r="C44" s="36">
        <f>SUM(C45:C46)</f>
        <v>0</v>
      </c>
      <c r="D44" s="280"/>
      <c r="E44" s="280"/>
    </row>
    <row r="45" spans="1:5" ht="15">
      <c r="A45" s="276"/>
      <c r="B45" s="37" t="s">
        <v>35</v>
      </c>
      <c r="C45" s="38"/>
      <c r="D45" s="280"/>
      <c r="E45" s="280"/>
    </row>
    <row r="46" spans="1:5" ht="15">
      <c r="A46" s="276"/>
      <c r="B46" s="37" t="s">
        <v>36</v>
      </c>
      <c r="C46" s="38"/>
      <c r="D46" s="280"/>
      <c r="E46" s="280"/>
    </row>
    <row r="47" spans="1:5" ht="15">
      <c r="A47" s="34"/>
      <c r="B47" s="40"/>
      <c r="C47" s="38"/>
      <c r="D47" s="38"/>
      <c r="E47" s="38"/>
    </row>
    <row r="48" spans="1:5" ht="15" customHeight="1">
      <c r="A48" s="34"/>
      <c r="B48" s="42" t="s">
        <v>37</v>
      </c>
      <c r="C48" s="38">
        <f>+C40+C44</f>
        <v>0</v>
      </c>
      <c r="D48" s="38">
        <f>+D40+D44</f>
        <v>0</v>
      </c>
      <c r="E48" s="38">
        <f>+E40+E44</f>
        <v>0</v>
      </c>
    </row>
    <row r="49" spans="1:5" ht="9.75" customHeight="1">
      <c r="A49" s="114"/>
      <c r="B49" s="115"/>
      <c r="C49" s="116"/>
      <c r="D49" s="116"/>
      <c r="E49" s="116"/>
    </row>
    <row r="50" spans="1:5" s="110" customFormat="1" ht="15">
      <c r="A50" s="296" t="s">
        <v>24</v>
      </c>
      <c r="B50" s="297"/>
      <c r="C50" s="118" t="s">
        <v>25</v>
      </c>
      <c r="D50" s="118" t="s">
        <v>5</v>
      </c>
      <c r="E50" s="117" t="s">
        <v>7</v>
      </c>
    </row>
    <row r="51" spans="1:5" ht="15">
      <c r="A51" s="276"/>
      <c r="B51" s="279" t="s">
        <v>9</v>
      </c>
      <c r="C51" s="280"/>
      <c r="D51" s="280"/>
      <c r="E51" s="280"/>
    </row>
    <row r="52" spans="1:5" ht="15">
      <c r="A52" s="276"/>
      <c r="B52" s="279"/>
      <c r="C52" s="280"/>
      <c r="D52" s="280"/>
      <c r="E52" s="280"/>
    </row>
    <row r="53" spans="1:5" ht="22.5">
      <c r="A53" s="276"/>
      <c r="B53" s="43" t="s">
        <v>38</v>
      </c>
      <c r="C53" s="280"/>
      <c r="D53" s="280"/>
      <c r="E53" s="280"/>
    </row>
    <row r="54" spans="1:5" ht="14.25">
      <c r="A54" s="276"/>
      <c r="B54" s="44" t="s">
        <v>39</v>
      </c>
      <c r="C54" s="280"/>
      <c r="D54" s="280"/>
      <c r="E54" s="280"/>
    </row>
    <row r="55" spans="1:5" ht="14.25">
      <c r="A55" s="276"/>
      <c r="B55" s="44" t="s">
        <v>35</v>
      </c>
      <c r="C55" s="280"/>
      <c r="D55" s="280"/>
      <c r="E55" s="280"/>
    </row>
    <row r="56" spans="1:5" ht="14.25">
      <c r="A56" s="276"/>
      <c r="B56" s="45"/>
      <c r="C56" s="280"/>
      <c r="D56" s="280"/>
      <c r="E56" s="280"/>
    </row>
    <row r="57" spans="1:5" ht="14.25">
      <c r="A57" s="34"/>
      <c r="B57" s="46" t="s">
        <v>13</v>
      </c>
      <c r="C57" s="47"/>
      <c r="D57" s="47"/>
      <c r="E57" s="47"/>
    </row>
    <row r="58" spans="1:5" ht="14.25">
      <c r="A58" s="34"/>
      <c r="B58" s="48"/>
      <c r="C58" s="47"/>
      <c r="D58" s="47"/>
      <c r="E58" s="47"/>
    </row>
    <row r="59" spans="1:5" ht="14.25">
      <c r="A59" s="34"/>
      <c r="B59" s="46" t="s">
        <v>16</v>
      </c>
      <c r="C59" s="49"/>
      <c r="D59" s="47"/>
      <c r="E59" s="47"/>
    </row>
    <row r="60" spans="1:5" ht="14.25">
      <c r="A60" s="34"/>
      <c r="B60" s="48"/>
      <c r="C60" s="47"/>
      <c r="D60" s="47"/>
      <c r="E60" s="47"/>
    </row>
    <row r="61" spans="1:5" ht="14.25">
      <c r="A61" s="276"/>
      <c r="B61" s="50" t="s">
        <v>40</v>
      </c>
      <c r="C61" s="275"/>
      <c r="D61" s="275"/>
      <c r="E61" s="275"/>
    </row>
    <row r="62" spans="1:5" ht="14.25">
      <c r="A62" s="276"/>
      <c r="B62" s="50" t="s">
        <v>41</v>
      </c>
      <c r="C62" s="275"/>
      <c r="D62" s="275"/>
      <c r="E62" s="275"/>
    </row>
    <row r="63" spans="1:5" ht="14.25">
      <c r="A63" s="276"/>
      <c r="B63" s="50" t="s">
        <v>42</v>
      </c>
      <c r="C63" s="275"/>
      <c r="D63" s="275"/>
      <c r="E63" s="275"/>
    </row>
    <row r="64" spans="1:5" ht="10.5" customHeight="1">
      <c r="A64" s="114"/>
      <c r="B64" s="115"/>
      <c r="C64" s="116"/>
      <c r="D64" s="116"/>
      <c r="E64" s="116"/>
    </row>
    <row r="65" spans="1:5" s="110" customFormat="1" ht="14.25">
      <c r="A65" s="296" t="s">
        <v>24</v>
      </c>
      <c r="B65" s="297"/>
      <c r="C65" s="118" t="s">
        <v>25</v>
      </c>
      <c r="D65" s="118" t="s">
        <v>5</v>
      </c>
      <c r="E65" s="117" t="s">
        <v>7</v>
      </c>
    </row>
    <row r="66" spans="1:5" ht="14.25">
      <c r="A66" s="276"/>
      <c r="B66" s="279" t="s">
        <v>10</v>
      </c>
      <c r="C66" s="275"/>
      <c r="D66" s="275"/>
      <c r="E66" s="275"/>
    </row>
    <row r="67" spans="1:5" ht="14.25">
      <c r="A67" s="276"/>
      <c r="B67" s="279"/>
      <c r="C67" s="275"/>
      <c r="D67" s="275"/>
      <c r="E67" s="275"/>
    </row>
    <row r="68" spans="1:5" ht="14.25">
      <c r="A68" s="276"/>
      <c r="B68" s="51" t="s">
        <v>43</v>
      </c>
      <c r="C68" s="275"/>
      <c r="D68" s="275"/>
      <c r="E68" s="275"/>
    </row>
    <row r="69" spans="1:5" ht="14.25">
      <c r="A69" s="276"/>
      <c r="B69" s="51" t="s">
        <v>44</v>
      </c>
      <c r="C69" s="275"/>
      <c r="D69" s="275"/>
      <c r="E69" s="275"/>
    </row>
    <row r="70" spans="1:5" ht="14.25">
      <c r="A70" s="276"/>
      <c r="B70" s="44" t="s">
        <v>45</v>
      </c>
      <c r="C70" s="275"/>
      <c r="D70" s="275"/>
      <c r="E70" s="275"/>
    </row>
    <row r="71" spans="1:5" ht="14.25">
      <c r="A71" s="276"/>
      <c r="B71" s="44" t="s">
        <v>33</v>
      </c>
      <c r="C71" s="275"/>
      <c r="D71" s="275"/>
      <c r="E71" s="275"/>
    </row>
    <row r="72" spans="1:5" ht="14.25">
      <c r="A72" s="276"/>
      <c r="B72" s="44" t="s">
        <v>36</v>
      </c>
      <c r="C72" s="275"/>
      <c r="D72" s="275"/>
      <c r="E72" s="275"/>
    </row>
    <row r="73" spans="1:5" ht="14.25">
      <c r="A73" s="276"/>
      <c r="B73" s="45"/>
      <c r="C73" s="275"/>
      <c r="D73" s="275"/>
      <c r="E73" s="275"/>
    </row>
    <row r="74" spans="1:5" ht="14.25">
      <c r="A74" s="34"/>
      <c r="B74" s="46" t="s">
        <v>14</v>
      </c>
      <c r="C74" s="47"/>
      <c r="D74" s="47"/>
      <c r="E74" s="47"/>
    </row>
    <row r="75" spans="1:5" ht="14.25">
      <c r="A75" s="34"/>
      <c r="B75" s="48"/>
      <c r="C75" s="47"/>
      <c r="D75" s="47"/>
      <c r="E75" s="47"/>
    </row>
    <row r="76" spans="1:5" ht="14.25">
      <c r="A76" s="34"/>
      <c r="B76" s="46" t="s">
        <v>46</v>
      </c>
      <c r="C76" s="49"/>
      <c r="D76" s="47"/>
      <c r="E76" s="47"/>
    </row>
    <row r="77" spans="1:5" ht="14.25">
      <c r="A77" s="34"/>
      <c r="B77" s="48"/>
      <c r="C77" s="47"/>
      <c r="D77" s="47"/>
      <c r="E77" s="47"/>
    </row>
    <row r="78" spans="1:5" ht="14.25">
      <c r="A78" s="276"/>
      <c r="B78" s="50" t="s">
        <v>47</v>
      </c>
      <c r="C78" s="275"/>
      <c r="D78" s="275"/>
      <c r="E78" s="275"/>
    </row>
    <row r="79" spans="1:5" ht="14.25">
      <c r="A79" s="276"/>
      <c r="B79" s="50" t="s">
        <v>48</v>
      </c>
      <c r="C79" s="275"/>
      <c r="D79" s="275"/>
      <c r="E79" s="275"/>
    </row>
    <row r="80" spans="1:5" ht="14.25">
      <c r="A80" s="276"/>
      <c r="B80" s="50" t="s">
        <v>49</v>
      </c>
      <c r="C80" s="275"/>
      <c r="D80" s="275"/>
      <c r="E80" s="275"/>
    </row>
    <row r="81" spans="1:5" ht="14.25">
      <c r="A81" s="277"/>
      <c r="B81" s="52"/>
      <c r="C81" s="278"/>
      <c r="D81" s="278"/>
      <c r="E81" s="278"/>
    </row>
    <row r="82" spans="1:5" ht="14.25">
      <c r="A82" s="237"/>
      <c r="B82" s="238"/>
      <c r="C82" s="239"/>
      <c r="D82" s="239"/>
      <c r="E82" s="239"/>
    </row>
    <row r="83" spans="1:5" ht="14.25">
      <c r="A83" s="237"/>
      <c r="B83" s="238"/>
      <c r="C83" s="239"/>
      <c r="D83" s="239"/>
      <c r="E83" s="239"/>
    </row>
    <row r="88" ht="15"/>
    <row r="89" ht="15"/>
  </sheetData>
  <sheetProtection/>
  <mergeCells count="57">
    <mergeCell ref="C18:C19"/>
    <mergeCell ref="A31:B31"/>
    <mergeCell ref="A39:B39"/>
    <mergeCell ref="A50:B50"/>
    <mergeCell ref="A65:B65"/>
    <mergeCell ref="D6:D7"/>
    <mergeCell ref="A44:A46"/>
    <mergeCell ref="D44:D46"/>
    <mergeCell ref="E26:E27"/>
    <mergeCell ref="A20:A21"/>
    <mergeCell ref="D20:D21"/>
    <mergeCell ref="E20:E21"/>
    <mergeCell ref="D23:D25"/>
    <mergeCell ref="E23:E25"/>
    <mergeCell ref="A26:A27"/>
    <mergeCell ref="C26:C27"/>
    <mergeCell ref="D26:D27"/>
    <mergeCell ref="A1:E1"/>
    <mergeCell ref="A2:E2"/>
    <mergeCell ref="A3:E3"/>
    <mergeCell ref="A4:E4"/>
    <mergeCell ref="A6:B7"/>
    <mergeCell ref="A32:A34"/>
    <mergeCell ref="D32:D34"/>
    <mergeCell ref="E32:E34"/>
    <mergeCell ref="A23:A25"/>
    <mergeCell ref="C23:C25"/>
    <mergeCell ref="E44:E46"/>
    <mergeCell ref="A41:A43"/>
    <mergeCell ref="D41:D43"/>
    <mergeCell ref="E41:E43"/>
    <mergeCell ref="D61:D63"/>
    <mergeCell ref="E61:E63"/>
    <mergeCell ref="A51:A52"/>
    <mergeCell ref="B51:B52"/>
    <mergeCell ref="C51:C52"/>
    <mergeCell ref="D51:D52"/>
    <mergeCell ref="B66:B67"/>
    <mergeCell ref="C66:C67"/>
    <mergeCell ref="D66:D67"/>
    <mergeCell ref="E51:E52"/>
    <mergeCell ref="A53:A56"/>
    <mergeCell ref="C53:C56"/>
    <mergeCell ref="D53:D56"/>
    <mergeCell ref="E53:E56"/>
    <mergeCell ref="A61:A63"/>
    <mergeCell ref="C61:C63"/>
    <mergeCell ref="E66:E67"/>
    <mergeCell ref="A68:A73"/>
    <mergeCell ref="C68:C73"/>
    <mergeCell ref="D68:D73"/>
    <mergeCell ref="E68:E73"/>
    <mergeCell ref="A78:A81"/>
    <mergeCell ref="C78:C81"/>
    <mergeCell ref="D78:D81"/>
    <mergeCell ref="E78:E81"/>
    <mergeCell ref="A66:A67"/>
  </mergeCells>
  <printOptions horizontalCentered="1"/>
  <pageMargins left="0.25" right="0.25" top="0.75" bottom="0.75" header="0.3" footer="0.3"/>
  <pageSetup horizontalDpi="600" verticalDpi="600" orientation="portrait" scale="5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SheetLayoutView="100" zoomScalePageLayoutView="0" workbookViewId="0" topLeftCell="A91">
      <selection activeCell="D11" sqref="D11"/>
    </sheetView>
  </sheetViews>
  <sheetFormatPr defaultColWidth="11.421875" defaultRowHeight="15"/>
  <cols>
    <col min="3" max="3" width="27.140625" style="0" bestFit="1" customWidth="1"/>
    <col min="4" max="4" width="12.140625" style="11" customWidth="1"/>
    <col min="5" max="5" width="11.7109375" style="11" customWidth="1"/>
    <col min="6" max="6" width="12.00390625" style="11" customWidth="1"/>
    <col min="7" max="7" width="13.8515625" style="11" bestFit="1" customWidth="1"/>
    <col min="8" max="8" width="11.00390625" style="11" customWidth="1"/>
    <col min="9" max="9" width="10.8515625" style="11" customWidth="1"/>
    <col min="11" max="11" width="16.28125" style="0" bestFit="1" customWidth="1"/>
  </cols>
  <sheetData>
    <row r="1" spans="1:9" ht="14.25">
      <c r="A1" s="327" t="str">
        <f>+FORMATO4!A1:E1</f>
        <v>COLEGIO DE ESTUDIOS CIENTÍFICOS Y TECNOLÓGICOS DEL ESTADO DE TLAXCALA</v>
      </c>
      <c r="B1" s="328"/>
      <c r="C1" s="328"/>
      <c r="D1" s="328"/>
      <c r="E1" s="328"/>
      <c r="F1" s="328"/>
      <c r="G1" s="328"/>
      <c r="H1" s="328"/>
      <c r="I1" s="329"/>
    </row>
    <row r="2" spans="1:9" ht="14.25">
      <c r="A2" s="330" t="s">
        <v>50</v>
      </c>
      <c r="B2" s="331"/>
      <c r="C2" s="331"/>
      <c r="D2" s="331"/>
      <c r="E2" s="331"/>
      <c r="F2" s="331"/>
      <c r="G2" s="331"/>
      <c r="H2" s="331"/>
      <c r="I2" s="332"/>
    </row>
    <row r="3" spans="1:9" ht="14.25">
      <c r="A3" s="330" t="str">
        <f>+FORMATO4!A3:E3</f>
        <v>Del 1 de enero al 31 de diciembre de 2016</v>
      </c>
      <c r="B3" s="331"/>
      <c r="C3" s="331"/>
      <c r="D3" s="331"/>
      <c r="E3" s="331"/>
      <c r="F3" s="331"/>
      <c r="G3" s="331"/>
      <c r="H3" s="331"/>
      <c r="I3" s="332"/>
    </row>
    <row r="4" spans="1:9" ht="14.25">
      <c r="A4" s="333" t="s">
        <v>1</v>
      </c>
      <c r="B4" s="334"/>
      <c r="C4" s="334"/>
      <c r="D4" s="334"/>
      <c r="E4" s="334"/>
      <c r="F4" s="334"/>
      <c r="G4" s="334"/>
      <c r="H4" s="334"/>
      <c r="I4" s="335"/>
    </row>
    <row r="5" spans="1:9" ht="14.25">
      <c r="A5" s="336"/>
      <c r="B5" s="337"/>
      <c r="C5" s="338"/>
      <c r="D5" s="339" t="s">
        <v>51</v>
      </c>
      <c r="E5" s="340"/>
      <c r="F5" s="340"/>
      <c r="G5" s="340"/>
      <c r="H5" s="341"/>
      <c r="I5" s="322" t="s">
        <v>52</v>
      </c>
    </row>
    <row r="6" spans="1:9" ht="14.25">
      <c r="A6" s="343" t="s">
        <v>24</v>
      </c>
      <c r="B6" s="344"/>
      <c r="C6" s="345"/>
      <c r="D6" s="322" t="s">
        <v>54</v>
      </c>
      <c r="E6" s="9" t="s">
        <v>55</v>
      </c>
      <c r="F6" s="322" t="s">
        <v>57</v>
      </c>
      <c r="G6" s="322" t="s">
        <v>5</v>
      </c>
      <c r="H6" s="322" t="s">
        <v>58</v>
      </c>
      <c r="I6" s="342"/>
    </row>
    <row r="7" spans="1:9" ht="14.25">
      <c r="A7" s="346" t="s">
        <v>53</v>
      </c>
      <c r="B7" s="347"/>
      <c r="C7" s="348"/>
      <c r="D7" s="323"/>
      <c r="E7" s="10" t="s">
        <v>56</v>
      </c>
      <c r="F7" s="323"/>
      <c r="G7" s="323"/>
      <c r="H7" s="323"/>
      <c r="I7" s="323"/>
    </row>
    <row r="8" spans="1:9" ht="14.25">
      <c r="A8" s="324"/>
      <c r="B8" s="325"/>
      <c r="C8" s="326"/>
      <c r="D8" s="17"/>
      <c r="E8" s="17"/>
      <c r="F8" s="17"/>
      <c r="G8" s="17"/>
      <c r="H8" s="17"/>
      <c r="I8" s="17"/>
    </row>
    <row r="9" spans="1:9" ht="14.25">
      <c r="A9" s="312" t="s">
        <v>59</v>
      </c>
      <c r="B9" s="313"/>
      <c r="C9" s="305"/>
      <c r="D9" s="15"/>
      <c r="E9" s="15"/>
      <c r="F9" s="15"/>
      <c r="G9" s="15"/>
      <c r="H9" s="15"/>
      <c r="I9" s="15"/>
    </row>
    <row r="10" spans="1:9" ht="14.25">
      <c r="A10" s="1"/>
      <c r="B10" s="307" t="s">
        <v>60</v>
      </c>
      <c r="C10" s="308"/>
      <c r="D10" s="15"/>
      <c r="E10" s="15"/>
      <c r="F10" s="15"/>
      <c r="G10" s="15"/>
      <c r="H10" s="15"/>
      <c r="I10" s="15"/>
    </row>
    <row r="11" spans="1:9" ht="14.25">
      <c r="A11" s="1"/>
      <c r="B11" s="307" t="s">
        <v>61</v>
      </c>
      <c r="C11" s="308"/>
      <c r="D11" s="15"/>
      <c r="E11" s="15"/>
      <c r="F11" s="15"/>
      <c r="G11" s="15"/>
      <c r="H11" s="15"/>
      <c r="I11" s="15"/>
    </row>
    <row r="12" spans="1:9" ht="14.25">
      <c r="A12" s="1"/>
      <c r="B12" s="307" t="s">
        <v>62</v>
      </c>
      <c r="C12" s="308"/>
      <c r="D12" s="15"/>
      <c r="E12" s="15"/>
      <c r="F12" s="15"/>
      <c r="G12" s="15"/>
      <c r="H12" s="15"/>
      <c r="I12" s="15"/>
    </row>
    <row r="13" spans="1:9" ht="14.25">
      <c r="A13" s="1"/>
      <c r="B13" s="307" t="s">
        <v>63</v>
      </c>
      <c r="C13" s="308"/>
      <c r="D13" s="15">
        <v>14200000</v>
      </c>
      <c r="E13" s="15">
        <v>0</v>
      </c>
      <c r="F13" s="15">
        <f>+D13+E13</f>
        <v>14200000</v>
      </c>
      <c r="G13" s="15">
        <f>+'[2]EDO PPTO INGRE DICIEMBRE 2016'!$R$28</f>
        <v>70477.83000000007</v>
      </c>
      <c r="H13" s="15">
        <f>+G13</f>
        <v>70477.83000000007</v>
      </c>
      <c r="I13" s="15">
        <f>+D13+E13-G13</f>
        <v>14129522.17</v>
      </c>
    </row>
    <row r="14" spans="1:9" ht="14.25">
      <c r="A14" s="1"/>
      <c r="B14" s="307" t="s">
        <v>64</v>
      </c>
      <c r="C14" s="308"/>
      <c r="D14" s="15"/>
      <c r="E14" s="15"/>
      <c r="F14" s="15"/>
      <c r="G14" s="15">
        <f>+'[2]EDO PPTO INGRE DICIEMBRE 2016'!$R$30</f>
        <v>109498.48999999999</v>
      </c>
      <c r="H14" s="15">
        <f>+G14</f>
        <v>109498.48999999999</v>
      </c>
      <c r="I14" s="15">
        <f>+D14+E14-G14</f>
        <v>-109498.48999999999</v>
      </c>
    </row>
    <row r="15" spans="1:9" ht="14.25">
      <c r="A15" s="1"/>
      <c r="B15" s="307" t="s">
        <v>65</v>
      </c>
      <c r="C15" s="308"/>
      <c r="D15" s="15"/>
      <c r="E15" s="15"/>
      <c r="F15" s="15"/>
      <c r="G15" s="15">
        <f>+'[2]EDO PPTO INGRE DICIEMBRE 2016'!$R$32</f>
        <v>1326916.78</v>
      </c>
      <c r="H15" s="15">
        <f>+G15</f>
        <v>1326916.78</v>
      </c>
      <c r="I15" s="15">
        <f>+D15+E15-G15</f>
        <v>-1326916.78</v>
      </c>
    </row>
    <row r="16" spans="1:9" ht="14.25">
      <c r="A16" s="1"/>
      <c r="B16" s="307" t="s">
        <v>66</v>
      </c>
      <c r="C16" s="308"/>
      <c r="D16" s="15"/>
      <c r="E16" s="15"/>
      <c r="F16" s="15"/>
      <c r="G16" s="15"/>
      <c r="H16" s="15"/>
      <c r="I16" s="15"/>
    </row>
    <row r="17" spans="1:9" ht="14.25">
      <c r="A17" s="303"/>
      <c r="B17" s="307" t="s">
        <v>67</v>
      </c>
      <c r="C17" s="308"/>
      <c r="D17" s="306">
        <f>SUM(D19:D32)</f>
        <v>265942341</v>
      </c>
      <c r="E17" s="306">
        <f>SUM(E19:E32)</f>
        <v>-156333641</v>
      </c>
      <c r="F17" s="306">
        <f>SUM(F19:F32)</f>
        <v>109608700</v>
      </c>
      <c r="G17" s="306">
        <f>SUM(G19:G32)</f>
        <v>125221355</v>
      </c>
      <c r="H17" s="306">
        <f>SUM(H19:H32)</f>
        <v>125221355</v>
      </c>
      <c r="I17" s="306">
        <f>+D17+E17-G17</f>
        <v>-15612655</v>
      </c>
    </row>
    <row r="18" spans="1:9" ht="14.25">
      <c r="A18" s="303"/>
      <c r="B18" s="307" t="s">
        <v>68</v>
      </c>
      <c r="C18" s="308"/>
      <c r="D18" s="306"/>
      <c r="E18" s="306"/>
      <c r="F18" s="306"/>
      <c r="G18" s="306"/>
      <c r="H18" s="306"/>
      <c r="I18" s="306"/>
    </row>
    <row r="19" spans="1:9" ht="14.25">
      <c r="A19" s="1"/>
      <c r="B19" s="2"/>
      <c r="C19" s="3" t="s">
        <v>69</v>
      </c>
      <c r="D19" s="15">
        <v>265942341</v>
      </c>
      <c r="E19" s="15">
        <v>-156333641</v>
      </c>
      <c r="F19" s="15">
        <f>+D19+E19</f>
        <v>109608700</v>
      </c>
      <c r="G19" s="15">
        <f>+'[2]EDO PPTO INGRE DICIEMBRE 2016'!$R$17</f>
        <v>125221355</v>
      </c>
      <c r="H19" s="15">
        <f>+'[2]EDO PPTO INGRE DICIEMBRE 2016'!$R$17</f>
        <v>125221355</v>
      </c>
      <c r="I19" s="18">
        <f>+D19+E19-G19</f>
        <v>-15612655</v>
      </c>
    </row>
    <row r="20" spans="1:9" ht="14.25">
      <c r="A20" s="1"/>
      <c r="B20" s="2"/>
      <c r="C20" s="3" t="s">
        <v>70</v>
      </c>
      <c r="D20" s="15"/>
      <c r="E20" s="15"/>
      <c r="F20" s="15"/>
      <c r="G20" s="15"/>
      <c r="H20" s="15"/>
      <c r="I20" s="19"/>
    </row>
    <row r="21" spans="1:9" ht="14.25">
      <c r="A21" s="1"/>
      <c r="B21" s="2"/>
      <c r="C21" s="3" t="s">
        <v>71</v>
      </c>
      <c r="D21" s="15"/>
      <c r="E21" s="15"/>
      <c r="F21" s="15"/>
      <c r="G21" s="15"/>
      <c r="H21" s="15"/>
      <c r="I21" s="15"/>
    </row>
    <row r="22" spans="1:9" ht="14.25">
      <c r="A22" s="1"/>
      <c r="B22" s="2"/>
      <c r="C22" s="3" t="s">
        <v>72</v>
      </c>
      <c r="D22" s="15"/>
      <c r="E22" s="15"/>
      <c r="F22" s="15"/>
      <c r="G22" s="15"/>
      <c r="H22" s="15"/>
      <c r="I22" s="15"/>
    </row>
    <row r="23" spans="1:9" ht="14.25">
      <c r="A23" s="1"/>
      <c r="B23" s="2"/>
      <c r="C23" s="3" t="s">
        <v>73</v>
      </c>
      <c r="D23" s="15"/>
      <c r="E23" s="15"/>
      <c r="F23" s="15"/>
      <c r="G23" s="15"/>
      <c r="H23" s="15"/>
      <c r="I23" s="15"/>
    </row>
    <row r="24" spans="1:9" ht="14.25">
      <c r="A24" s="303"/>
      <c r="B24" s="309"/>
      <c r="C24" s="3" t="s">
        <v>74</v>
      </c>
      <c r="D24" s="300"/>
      <c r="E24" s="300"/>
      <c r="F24" s="300"/>
      <c r="G24" s="300"/>
      <c r="H24" s="300"/>
      <c r="I24" s="300"/>
    </row>
    <row r="25" spans="1:9" ht="14.25">
      <c r="A25" s="303"/>
      <c r="B25" s="309"/>
      <c r="C25" s="3" t="s">
        <v>75</v>
      </c>
      <c r="D25" s="300"/>
      <c r="E25" s="300"/>
      <c r="F25" s="300"/>
      <c r="G25" s="300"/>
      <c r="H25" s="300"/>
      <c r="I25" s="300"/>
    </row>
    <row r="26" spans="1:9" ht="14.25">
      <c r="A26" s="303"/>
      <c r="B26" s="309"/>
      <c r="C26" s="3" t="s">
        <v>76</v>
      </c>
      <c r="D26" s="300"/>
      <c r="E26" s="300"/>
      <c r="F26" s="300"/>
      <c r="G26" s="300"/>
      <c r="H26" s="300"/>
      <c r="I26" s="300"/>
    </row>
    <row r="27" spans="1:9" ht="14.25">
      <c r="A27" s="303"/>
      <c r="B27" s="309"/>
      <c r="C27" s="3" t="s">
        <v>77</v>
      </c>
      <c r="D27" s="300"/>
      <c r="E27" s="300"/>
      <c r="F27" s="300"/>
      <c r="G27" s="300"/>
      <c r="H27" s="300"/>
      <c r="I27" s="300"/>
    </row>
    <row r="28" spans="1:9" ht="14.25">
      <c r="A28" s="1"/>
      <c r="B28" s="2"/>
      <c r="C28" s="3" t="s">
        <v>78</v>
      </c>
      <c r="D28" s="15"/>
      <c r="E28" s="15"/>
      <c r="F28" s="15"/>
      <c r="G28" s="15"/>
      <c r="H28" s="15"/>
      <c r="I28" s="15"/>
    </row>
    <row r="29" spans="1:9" ht="14.25">
      <c r="A29" s="1"/>
      <c r="B29" s="2"/>
      <c r="C29" s="3" t="s">
        <v>79</v>
      </c>
      <c r="D29" s="15"/>
      <c r="E29" s="15"/>
      <c r="F29" s="15"/>
      <c r="G29" s="15"/>
      <c r="H29" s="15"/>
      <c r="I29" s="15"/>
    </row>
    <row r="30" spans="1:9" ht="14.25">
      <c r="A30" s="1"/>
      <c r="B30" s="2"/>
      <c r="C30" s="3" t="s">
        <v>80</v>
      </c>
      <c r="D30" s="15"/>
      <c r="E30" s="15"/>
      <c r="F30" s="15"/>
      <c r="G30" s="15"/>
      <c r="H30" s="15"/>
      <c r="I30" s="15"/>
    </row>
    <row r="31" spans="1:9" ht="14.25">
      <c r="A31" s="303"/>
      <c r="B31" s="309"/>
      <c r="C31" s="3" t="s">
        <v>81</v>
      </c>
      <c r="D31" s="300"/>
      <c r="E31" s="300"/>
      <c r="F31" s="300"/>
      <c r="G31" s="300"/>
      <c r="H31" s="300"/>
      <c r="I31" s="300"/>
    </row>
    <row r="32" spans="1:9" ht="14.25">
      <c r="A32" s="303"/>
      <c r="B32" s="309"/>
      <c r="C32" s="3" t="s">
        <v>82</v>
      </c>
      <c r="D32" s="300"/>
      <c r="E32" s="300"/>
      <c r="F32" s="300"/>
      <c r="G32" s="300"/>
      <c r="H32" s="300"/>
      <c r="I32" s="300"/>
    </row>
    <row r="33" spans="1:9" ht="14.25">
      <c r="A33" s="303"/>
      <c r="B33" s="307" t="s">
        <v>83</v>
      </c>
      <c r="C33" s="308"/>
      <c r="D33" s="300">
        <f>SUM(D35:D40)</f>
        <v>0</v>
      </c>
      <c r="E33" s="300"/>
      <c r="F33" s="300"/>
      <c r="G33" s="300"/>
      <c r="H33" s="300"/>
      <c r="I33" s="300"/>
    </row>
    <row r="34" spans="1:9" ht="14.25">
      <c r="A34" s="303"/>
      <c r="B34" s="307" t="s">
        <v>84</v>
      </c>
      <c r="C34" s="308"/>
      <c r="D34" s="300"/>
      <c r="E34" s="300"/>
      <c r="F34" s="300"/>
      <c r="G34" s="300"/>
      <c r="H34" s="300"/>
      <c r="I34" s="300"/>
    </row>
    <row r="35" spans="1:9" ht="14.25">
      <c r="A35" s="1"/>
      <c r="B35" s="2"/>
      <c r="C35" s="3" t="s">
        <v>85</v>
      </c>
      <c r="D35" s="15"/>
      <c r="E35" s="15"/>
      <c r="F35" s="15"/>
      <c r="G35" s="15"/>
      <c r="H35" s="15"/>
      <c r="I35" s="15"/>
    </row>
    <row r="36" spans="1:9" ht="14.25">
      <c r="A36" s="1"/>
      <c r="B36" s="2"/>
      <c r="C36" s="3" t="s">
        <v>86</v>
      </c>
      <c r="D36" s="15"/>
      <c r="E36" s="15"/>
      <c r="F36" s="15"/>
      <c r="G36" s="15"/>
      <c r="H36" s="15"/>
      <c r="I36" s="15"/>
    </row>
    <row r="37" spans="1:9" ht="14.25">
      <c r="A37" s="1"/>
      <c r="B37" s="2"/>
      <c r="C37" s="3" t="s">
        <v>87</v>
      </c>
      <c r="D37" s="15"/>
      <c r="E37" s="15"/>
      <c r="F37" s="15"/>
      <c r="G37" s="15"/>
      <c r="H37" s="15"/>
      <c r="I37" s="15"/>
    </row>
    <row r="38" spans="1:9" ht="14.25">
      <c r="A38" s="303"/>
      <c r="B38" s="309"/>
      <c r="C38" s="3" t="s">
        <v>88</v>
      </c>
      <c r="D38" s="300"/>
      <c r="E38" s="300"/>
      <c r="F38" s="300"/>
      <c r="G38" s="300"/>
      <c r="H38" s="300"/>
      <c r="I38" s="300"/>
    </row>
    <row r="39" spans="1:9" ht="14.25">
      <c r="A39" s="303"/>
      <c r="B39" s="309"/>
      <c r="C39" s="3" t="s">
        <v>89</v>
      </c>
      <c r="D39" s="300"/>
      <c r="E39" s="300"/>
      <c r="F39" s="300"/>
      <c r="G39" s="300"/>
      <c r="H39" s="300"/>
      <c r="I39" s="300"/>
    </row>
    <row r="40" spans="1:9" ht="14.25">
      <c r="A40" s="1"/>
      <c r="B40" s="2"/>
      <c r="C40" s="3" t="s">
        <v>90</v>
      </c>
      <c r="D40" s="15"/>
      <c r="E40" s="15"/>
      <c r="F40" s="15"/>
      <c r="G40" s="15"/>
      <c r="H40" s="15"/>
      <c r="I40" s="15"/>
    </row>
    <row r="41" spans="1:9" ht="14.25">
      <c r="A41" s="4"/>
      <c r="B41" s="317" t="s">
        <v>91</v>
      </c>
      <c r="C41" s="318"/>
      <c r="D41" s="16"/>
      <c r="E41" s="16"/>
      <c r="F41" s="16"/>
      <c r="G41" s="16"/>
      <c r="H41" s="16"/>
      <c r="I41" s="16"/>
    </row>
    <row r="42" spans="1:9" ht="14.25">
      <c r="A42" s="5"/>
      <c r="B42" s="319" t="s">
        <v>92</v>
      </c>
      <c r="C42" s="320"/>
      <c r="D42" s="20">
        <f>+D43</f>
        <v>265942341</v>
      </c>
      <c r="E42" s="20">
        <f>+E43</f>
        <v>20625581</v>
      </c>
      <c r="F42" s="20">
        <f>+F43</f>
        <v>286567922</v>
      </c>
      <c r="G42" s="20">
        <f>+G43</f>
        <v>292240984.9</v>
      </c>
      <c r="H42" s="20">
        <f>+H43</f>
        <v>292240984.9</v>
      </c>
      <c r="I42" s="20">
        <f>+F42-G42</f>
        <v>-5673062.899999976</v>
      </c>
    </row>
    <row r="43" spans="1:9" ht="14.25">
      <c r="A43" s="1"/>
      <c r="B43" s="2"/>
      <c r="C43" s="3" t="s">
        <v>93</v>
      </c>
      <c r="D43" s="21">
        <f>265942341</f>
        <v>265942341</v>
      </c>
      <c r="E43" s="15">
        <v>20625581</v>
      </c>
      <c r="F43" s="15">
        <f>+D43+E43</f>
        <v>286567922</v>
      </c>
      <c r="G43" s="15">
        <f>+'[2]EDO PPTO INGRE DICIEMBRE 2016'!$R$22</f>
        <v>292240984.9</v>
      </c>
      <c r="H43" s="15">
        <f>+G43</f>
        <v>292240984.9</v>
      </c>
      <c r="I43" s="15">
        <f>+F43-G43</f>
        <v>-5673062.899999976</v>
      </c>
    </row>
    <row r="44" spans="1:9" ht="14.25">
      <c r="A44" s="1"/>
      <c r="B44" s="307" t="s">
        <v>94</v>
      </c>
      <c r="C44" s="308"/>
      <c r="D44" s="15">
        <f>SUM(D45:D46)</f>
        <v>0</v>
      </c>
      <c r="E44" s="15"/>
      <c r="F44" s="15"/>
      <c r="G44" s="15"/>
      <c r="H44" s="15"/>
      <c r="I44" s="15"/>
    </row>
    <row r="45" spans="1:9" ht="14.25">
      <c r="A45" s="1"/>
      <c r="B45" s="2"/>
      <c r="C45" s="3" t="s">
        <v>95</v>
      </c>
      <c r="D45" s="15"/>
      <c r="E45" s="15"/>
      <c r="F45" s="15"/>
      <c r="G45" s="15"/>
      <c r="H45" s="15"/>
      <c r="I45" s="15"/>
    </row>
    <row r="46" spans="1:9" ht="14.25">
      <c r="A46" s="1"/>
      <c r="B46" s="2"/>
      <c r="C46" s="3" t="s">
        <v>96</v>
      </c>
      <c r="D46" s="15"/>
      <c r="E46" s="15"/>
      <c r="F46" s="15"/>
      <c r="G46" s="15"/>
      <c r="H46" s="15"/>
      <c r="I46" s="15"/>
    </row>
    <row r="47" spans="1:9" ht="14.25">
      <c r="A47" s="1"/>
      <c r="B47" s="2"/>
      <c r="C47" s="6"/>
      <c r="D47" s="15"/>
      <c r="E47" s="15"/>
      <c r="F47" s="15"/>
      <c r="G47" s="15"/>
      <c r="H47" s="15"/>
      <c r="I47" s="15"/>
    </row>
    <row r="48" spans="1:9" ht="14.25">
      <c r="A48" s="312" t="s">
        <v>97</v>
      </c>
      <c r="B48" s="313"/>
      <c r="C48" s="305"/>
      <c r="D48" s="306">
        <f aca="true" t="shared" si="0" ref="D48:I48">+D10+D11+D12+D13+D14+D15+D16+D17+D33+D41+D42+D44</f>
        <v>546084682</v>
      </c>
      <c r="E48" s="306">
        <f t="shared" si="0"/>
        <v>-135708060</v>
      </c>
      <c r="F48" s="306">
        <f t="shared" si="0"/>
        <v>410376622</v>
      </c>
      <c r="G48" s="306">
        <f t="shared" si="0"/>
        <v>418969233</v>
      </c>
      <c r="H48" s="306">
        <f>+H10+H11+H12+H13+H14+H15+H16+H17+H33+H41+H42+H44</f>
        <v>418969233</v>
      </c>
      <c r="I48" s="306">
        <f t="shared" si="0"/>
        <v>-8592610.999999976</v>
      </c>
    </row>
    <row r="49" spans="1:9" ht="14.25">
      <c r="A49" s="312" t="s">
        <v>98</v>
      </c>
      <c r="B49" s="313"/>
      <c r="C49" s="305"/>
      <c r="D49" s="306"/>
      <c r="E49" s="306"/>
      <c r="F49" s="306"/>
      <c r="G49" s="306"/>
      <c r="H49" s="306"/>
      <c r="I49" s="306"/>
    </row>
    <row r="50" spans="1:9" ht="14.25">
      <c r="A50" s="303"/>
      <c r="B50" s="321"/>
      <c r="C50" s="310"/>
      <c r="D50" s="306"/>
      <c r="E50" s="306"/>
      <c r="F50" s="306"/>
      <c r="G50" s="306"/>
      <c r="H50" s="306"/>
      <c r="I50" s="306"/>
    </row>
    <row r="51" spans="1:9" ht="14.25">
      <c r="A51" s="312" t="s">
        <v>306</v>
      </c>
      <c r="B51" s="313"/>
      <c r="C51" s="305"/>
      <c r="D51" s="119"/>
      <c r="E51" s="119"/>
      <c r="F51" s="119"/>
      <c r="G51" s="119"/>
      <c r="H51" s="119"/>
      <c r="I51" s="22"/>
    </row>
    <row r="52" spans="1:9" ht="14.25">
      <c r="A52" s="1"/>
      <c r="B52" s="2"/>
      <c r="C52" s="6"/>
      <c r="D52" s="22"/>
      <c r="E52" s="22"/>
      <c r="F52" s="22"/>
      <c r="G52" s="22"/>
      <c r="H52" s="22"/>
      <c r="I52" s="22"/>
    </row>
    <row r="53" spans="1:9" ht="14.25">
      <c r="A53" s="312" t="s">
        <v>99</v>
      </c>
      <c r="B53" s="313"/>
      <c r="C53" s="305"/>
      <c r="D53" s="15"/>
      <c r="E53" s="15"/>
      <c r="F53" s="15"/>
      <c r="G53" s="15"/>
      <c r="H53" s="15"/>
      <c r="I53" s="15"/>
    </row>
    <row r="54" spans="1:9" ht="14.25">
      <c r="A54" s="1"/>
      <c r="B54" s="307" t="s">
        <v>100</v>
      </c>
      <c r="C54" s="308"/>
      <c r="D54" s="15">
        <f>SUM(D55:D70)</f>
        <v>0</v>
      </c>
      <c r="E54" s="14">
        <f>SUM(E55:E70)</f>
        <v>2201207</v>
      </c>
      <c r="F54" s="14">
        <f>SUM(F55:F70)</f>
        <v>2201207</v>
      </c>
      <c r="G54" s="14">
        <f>SUM(G55:G70)</f>
        <v>3822005</v>
      </c>
      <c r="H54" s="14">
        <f>SUM(H55:H70)</f>
        <v>3822005</v>
      </c>
      <c r="I54" s="14">
        <f>+F54-G54</f>
        <v>-1620798</v>
      </c>
    </row>
    <row r="55" spans="1:9" ht="14.25">
      <c r="A55" s="303"/>
      <c r="B55" s="309"/>
      <c r="C55" s="3" t="s">
        <v>101</v>
      </c>
      <c r="D55" s="300"/>
      <c r="E55" s="300"/>
      <c r="F55" s="300"/>
      <c r="G55" s="300"/>
      <c r="H55" s="300"/>
      <c r="I55" s="300"/>
    </row>
    <row r="56" spans="1:9" ht="14.25">
      <c r="A56" s="303"/>
      <c r="B56" s="309"/>
      <c r="C56" s="3" t="s">
        <v>102</v>
      </c>
      <c r="D56" s="300"/>
      <c r="E56" s="300"/>
      <c r="F56" s="300"/>
      <c r="G56" s="300"/>
      <c r="H56" s="300"/>
      <c r="I56" s="300"/>
    </row>
    <row r="57" spans="1:9" ht="14.25">
      <c r="A57" s="303"/>
      <c r="B57" s="309"/>
      <c r="C57" s="3" t="s">
        <v>103</v>
      </c>
      <c r="D57" s="300"/>
      <c r="E57" s="300"/>
      <c r="F57" s="300"/>
      <c r="G57" s="300"/>
      <c r="H57" s="300"/>
      <c r="I57" s="300"/>
    </row>
    <row r="58" spans="1:9" ht="14.25">
      <c r="A58" s="303"/>
      <c r="B58" s="309"/>
      <c r="C58" s="3" t="s">
        <v>104</v>
      </c>
      <c r="D58" s="300"/>
      <c r="E58" s="300"/>
      <c r="F58" s="300"/>
      <c r="G58" s="300"/>
      <c r="H58" s="300"/>
      <c r="I58" s="300"/>
    </row>
    <row r="59" spans="1:9" ht="14.25">
      <c r="A59" s="303"/>
      <c r="B59" s="309"/>
      <c r="C59" s="3" t="s">
        <v>105</v>
      </c>
      <c r="D59" s="300"/>
      <c r="E59" s="300"/>
      <c r="F59" s="300"/>
      <c r="G59" s="300"/>
      <c r="H59" s="300"/>
      <c r="I59" s="300"/>
    </row>
    <row r="60" spans="1:9" ht="14.25">
      <c r="A60" s="303"/>
      <c r="B60" s="309"/>
      <c r="C60" s="3" t="s">
        <v>106</v>
      </c>
      <c r="D60" s="300"/>
      <c r="E60" s="300"/>
      <c r="F60" s="300"/>
      <c r="G60" s="300"/>
      <c r="H60" s="300"/>
      <c r="I60" s="300"/>
    </row>
    <row r="61" spans="1:9" ht="14.25">
      <c r="A61" s="303"/>
      <c r="B61" s="309"/>
      <c r="C61" s="3" t="s">
        <v>107</v>
      </c>
      <c r="D61" s="300"/>
      <c r="E61" s="300"/>
      <c r="F61" s="300"/>
      <c r="G61" s="300"/>
      <c r="H61" s="300"/>
      <c r="I61" s="300"/>
    </row>
    <row r="62" spans="1:9" ht="14.25">
      <c r="A62" s="303"/>
      <c r="B62" s="309"/>
      <c r="C62" s="3" t="s">
        <v>108</v>
      </c>
      <c r="D62" s="300"/>
      <c r="E62" s="300"/>
      <c r="F62" s="300"/>
      <c r="G62" s="300"/>
      <c r="H62" s="300"/>
      <c r="I62" s="300"/>
    </row>
    <row r="63" spans="1:9" ht="14.25">
      <c r="A63" s="303"/>
      <c r="B63" s="309"/>
      <c r="C63" s="3" t="s">
        <v>109</v>
      </c>
      <c r="D63" s="300"/>
      <c r="E63" s="300"/>
      <c r="F63" s="300"/>
      <c r="G63" s="300"/>
      <c r="H63" s="300"/>
      <c r="I63" s="300"/>
    </row>
    <row r="64" spans="1:11" ht="14.25">
      <c r="A64" s="1"/>
      <c r="B64" s="2"/>
      <c r="C64" s="3" t="s">
        <v>110</v>
      </c>
      <c r="D64" s="21"/>
      <c r="E64" s="15">
        <v>2201207</v>
      </c>
      <c r="F64" s="15">
        <f>+E64</f>
        <v>2201207</v>
      </c>
      <c r="G64" s="15">
        <f>+'[2]EDO PPTO INGRE DICIEMBRE 2016'!$R$24</f>
        <v>3822005</v>
      </c>
      <c r="H64" s="15">
        <f>+G64</f>
        <v>3822005</v>
      </c>
      <c r="I64" s="15">
        <f>+F64-G64</f>
        <v>-1620798</v>
      </c>
      <c r="K64" s="8"/>
    </row>
    <row r="65" spans="1:11" ht="14.25">
      <c r="A65" s="303"/>
      <c r="B65" s="309"/>
      <c r="C65" s="3" t="s">
        <v>111</v>
      </c>
      <c r="D65" s="300"/>
      <c r="E65" s="300"/>
      <c r="F65" s="300"/>
      <c r="G65" s="300"/>
      <c r="H65" s="300"/>
      <c r="I65" s="300"/>
      <c r="K65" s="8"/>
    </row>
    <row r="66" spans="1:9" ht="14.25">
      <c r="A66" s="303"/>
      <c r="B66" s="309"/>
      <c r="C66" s="3" t="s">
        <v>112</v>
      </c>
      <c r="D66" s="300"/>
      <c r="E66" s="300"/>
      <c r="F66" s="300"/>
      <c r="G66" s="300"/>
      <c r="H66" s="300"/>
      <c r="I66" s="300"/>
    </row>
    <row r="67" spans="1:9" ht="14.25">
      <c r="A67" s="303"/>
      <c r="B67" s="309"/>
      <c r="C67" s="3" t="s">
        <v>113</v>
      </c>
      <c r="D67" s="300"/>
      <c r="E67" s="300"/>
      <c r="F67" s="300"/>
      <c r="G67" s="300"/>
      <c r="H67" s="300"/>
      <c r="I67" s="300"/>
    </row>
    <row r="68" spans="1:9" ht="14.25">
      <c r="A68" s="303"/>
      <c r="B68" s="309"/>
      <c r="C68" s="3" t="s">
        <v>114</v>
      </c>
      <c r="D68" s="300"/>
      <c r="E68" s="300"/>
      <c r="F68" s="300"/>
      <c r="G68" s="300"/>
      <c r="H68" s="300"/>
      <c r="I68" s="300"/>
    </row>
    <row r="69" spans="1:9" ht="14.25">
      <c r="A69" s="303"/>
      <c r="B69" s="309"/>
      <c r="C69" s="3" t="s">
        <v>115</v>
      </c>
      <c r="D69" s="300"/>
      <c r="E69" s="300"/>
      <c r="F69" s="300"/>
      <c r="G69" s="300"/>
      <c r="H69" s="300"/>
      <c r="I69" s="300"/>
    </row>
    <row r="70" spans="1:9" ht="14.25">
      <c r="A70" s="303"/>
      <c r="B70" s="309"/>
      <c r="C70" s="3" t="s">
        <v>116</v>
      </c>
      <c r="D70" s="300"/>
      <c r="E70" s="300"/>
      <c r="F70" s="300"/>
      <c r="G70" s="300"/>
      <c r="H70" s="300"/>
      <c r="I70" s="300"/>
    </row>
    <row r="71" spans="1:9" ht="14.25">
      <c r="A71" s="7"/>
      <c r="B71" s="315" t="s">
        <v>117</v>
      </c>
      <c r="C71" s="316"/>
      <c r="D71" s="53">
        <f>SUM(D72:D75)</f>
        <v>0</v>
      </c>
      <c r="E71" s="53"/>
      <c r="F71" s="53"/>
      <c r="G71" s="53"/>
      <c r="H71" s="53"/>
      <c r="I71" s="53"/>
    </row>
    <row r="72" spans="1:9" ht="14.25">
      <c r="A72" s="54"/>
      <c r="B72" s="55"/>
      <c r="C72" s="56" t="s">
        <v>118</v>
      </c>
      <c r="D72" s="57"/>
      <c r="E72" s="57"/>
      <c r="F72" s="57"/>
      <c r="G72" s="57"/>
      <c r="H72" s="57"/>
      <c r="I72" s="57"/>
    </row>
    <row r="73" spans="1:9" ht="14.25">
      <c r="A73" s="1"/>
      <c r="B73" s="2"/>
      <c r="C73" s="3" t="s">
        <v>119</v>
      </c>
      <c r="D73" s="15"/>
      <c r="E73" s="15"/>
      <c r="F73" s="15"/>
      <c r="G73" s="15"/>
      <c r="H73" s="15"/>
      <c r="I73" s="15"/>
    </row>
    <row r="74" spans="1:9" ht="14.25">
      <c r="A74" s="1"/>
      <c r="B74" s="2"/>
      <c r="C74" s="3" t="s">
        <v>120</v>
      </c>
      <c r="D74" s="15"/>
      <c r="E74" s="15"/>
      <c r="F74" s="15"/>
      <c r="G74" s="15"/>
      <c r="H74" s="15"/>
      <c r="I74" s="15"/>
    </row>
    <row r="75" spans="1:9" ht="14.25">
      <c r="A75" s="1"/>
      <c r="B75" s="2"/>
      <c r="C75" s="3" t="s">
        <v>121</v>
      </c>
      <c r="D75" s="15"/>
      <c r="E75" s="15"/>
      <c r="F75" s="15"/>
      <c r="G75" s="15"/>
      <c r="H75" s="15"/>
      <c r="I75" s="15"/>
    </row>
    <row r="76" spans="1:9" ht="14.25">
      <c r="A76" s="1"/>
      <c r="B76" s="307" t="s">
        <v>122</v>
      </c>
      <c r="C76" s="308"/>
      <c r="D76" s="15">
        <f>SUM(D77:D79)</f>
        <v>0</v>
      </c>
      <c r="E76" s="15"/>
      <c r="F76" s="15"/>
      <c r="G76" s="15"/>
      <c r="H76" s="15"/>
      <c r="I76" s="15"/>
    </row>
    <row r="77" spans="1:9" ht="14.25">
      <c r="A77" s="303"/>
      <c r="B77" s="309"/>
      <c r="C77" s="3" t="s">
        <v>123</v>
      </c>
      <c r="D77" s="300"/>
      <c r="E77" s="300"/>
      <c r="F77" s="300"/>
      <c r="G77" s="300"/>
      <c r="H77" s="300"/>
      <c r="I77" s="300"/>
    </row>
    <row r="78" spans="1:9" ht="14.25">
      <c r="A78" s="303"/>
      <c r="B78" s="309"/>
      <c r="C78" s="3" t="s">
        <v>124</v>
      </c>
      <c r="D78" s="300"/>
      <c r="E78" s="300"/>
      <c r="F78" s="300"/>
      <c r="G78" s="300"/>
      <c r="H78" s="300"/>
      <c r="I78" s="300"/>
    </row>
    <row r="79" spans="1:9" ht="14.25">
      <c r="A79" s="1"/>
      <c r="B79" s="2"/>
      <c r="C79" s="3" t="s">
        <v>125</v>
      </c>
      <c r="D79" s="15"/>
      <c r="E79" s="15"/>
      <c r="F79" s="15"/>
      <c r="G79" s="15"/>
      <c r="H79" s="15"/>
      <c r="I79" s="15"/>
    </row>
    <row r="80" spans="1:9" ht="14.25">
      <c r="A80" s="303"/>
      <c r="B80" s="307" t="s">
        <v>126</v>
      </c>
      <c r="C80" s="308"/>
      <c r="D80" s="300"/>
      <c r="E80" s="300"/>
      <c r="F80" s="300"/>
      <c r="G80" s="300"/>
      <c r="H80" s="300"/>
      <c r="I80" s="300"/>
    </row>
    <row r="81" spans="1:9" ht="14.25">
      <c r="A81" s="303"/>
      <c r="B81" s="307" t="s">
        <v>127</v>
      </c>
      <c r="C81" s="308"/>
      <c r="D81" s="300"/>
      <c r="E81" s="300"/>
      <c r="F81" s="300"/>
      <c r="G81" s="300"/>
      <c r="H81" s="300"/>
      <c r="I81" s="300"/>
    </row>
    <row r="82" spans="1:9" ht="14.25">
      <c r="A82" s="1"/>
      <c r="B82" s="307" t="s">
        <v>128</v>
      </c>
      <c r="C82" s="308"/>
      <c r="D82" s="15"/>
      <c r="E82" s="15"/>
      <c r="F82" s="15"/>
      <c r="G82" s="15"/>
      <c r="H82" s="15"/>
      <c r="I82" s="15"/>
    </row>
    <row r="83" spans="1:9" ht="14.25">
      <c r="A83" s="1"/>
      <c r="B83" s="309"/>
      <c r="C83" s="310"/>
      <c r="D83" s="22"/>
      <c r="E83" s="22"/>
      <c r="F83" s="22"/>
      <c r="G83" s="22"/>
      <c r="H83" s="22"/>
      <c r="I83" s="22"/>
    </row>
    <row r="84" spans="1:9" ht="14.25">
      <c r="A84" s="312" t="s">
        <v>129</v>
      </c>
      <c r="B84" s="313"/>
      <c r="C84" s="305"/>
      <c r="D84" s="314">
        <f>+D54+D71+D76+D80+D82</f>
        <v>0</v>
      </c>
      <c r="E84" s="311"/>
      <c r="F84" s="311"/>
      <c r="G84" s="311">
        <f>+G54+G71+G76+G80</f>
        <v>3822005</v>
      </c>
      <c r="H84" s="311">
        <f>+H54+H71+H76+H80</f>
        <v>3822005</v>
      </c>
      <c r="I84" s="311"/>
    </row>
    <row r="85" spans="1:9" ht="14.25">
      <c r="A85" s="312" t="s">
        <v>130</v>
      </c>
      <c r="B85" s="313"/>
      <c r="C85" s="305"/>
      <c r="D85" s="314"/>
      <c r="E85" s="311"/>
      <c r="F85" s="311"/>
      <c r="G85" s="311"/>
      <c r="H85" s="311"/>
      <c r="I85" s="311"/>
    </row>
    <row r="86" spans="1:9" ht="14.25">
      <c r="A86" s="1"/>
      <c r="B86" s="309"/>
      <c r="C86" s="310"/>
      <c r="D86" s="22"/>
      <c r="E86" s="22"/>
      <c r="F86" s="22"/>
      <c r="G86" s="22"/>
      <c r="H86" s="22"/>
      <c r="I86" s="22"/>
    </row>
    <row r="87" spans="1:9" ht="14.25">
      <c r="A87" s="312" t="s">
        <v>131</v>
      </c>
      <c r="B87" s="313"/>
      <c r="C87" s="305"/>
      <c r="D87" s="14">
        <f>+D88</f>
        <v>0</v>
      </c>
      <c r="E87" s="15"/>
      <c r="F87" s="15"/>
      <c r="G87" s="15"/>
      <c r="H87" s="15"/>
      <c r="I87" s="15"/>
    </row>
    <row r="88" spans="1:9" ht="14.25">
      <c r="A88" s="1"/>
      <c r="B88" s="307" t="s">
        <v>132</v>
      </c>
      <c r="C88" s="308"/>
      <c r="D88" s="15">
        <v>0</v>
      </c>
      <c r="E88" s="15"/>
      <c r="F88" s="15"/>
      <c r="G88" s="15"/>
      <c r="H88" s="15"/>
      <c r="I88" s="15"/>
    </row>
    <row r="89" spans="1:9" ht="14.25">
      <c r="A89" s="1"/>
      <c r="B89" s="309"/>
      <c r="C89" s="310"/>
      <c r="D89" s="15"/>
      <c r="E89" s="15"/>
      <c r="F89" s="15"/>
      <c r="G89" s="15"/>
      <c r="H89" s="15"/>
      <c r="I89" s="15"/>
    </row>
    <row r="90" spans="1:12" ht="14.25">
      <c r="A90" s="312" t="s">
        <v>133</v>
      </c>
      <c r="B90" s="313"/>
      <c r="C90" s="305"/>
      <c r="D90" s="14">
        <f>+D48+D84+D87</f>
        <v>546084682</v>
      </c>
      <c r="E90" s="14">
        <f>+E48+E84+E87</f>
        <v>-135708060</v>
      </c>
      <c r="F90" s="14">
        <f>+F48+F84+F87</f>
        <v>410376622</v>
      </c>
      <c r="G90" s="14">
        <f>+G48+G84+G87</f>
        <v>422791238</v>
      </c>
      <c r="H90" s="14">
        <f>+H48+H84+H87</f>
        <v>422791238</v>
      </c>
      <c r="I90" s="14">
        <f>+F90-G90</f>
        <v>-12414616</v>
      </c>
      <c r="K90" s="8">
        <f>+I90-78559756</f>
        <v>-90974372</v>
      </c>
      <c r="L90" t="s">
        <v>303</v>
      </c>
    </row>
    <row r="91" spans="1:11" ht="14.25">
      <c r="A91" s="1"/>
      <c r="B91" s="309"/>
      <c r="C91" s="310"/>
      <c r="D91" s="15"/>
      <c r="E91" s="15"/>
      <c r="F91" s="15"/>
      <c r="G91" s="15"/>
      <c r="H91" s="15"/>
      <c r="I91" s="15"/>
      <c r="K91" s="8">
        <f>+I90-K90</f>
        <v>78559756</v>
      </c>
    </row>
    <row r="92" spans="1:9" ht="14.25">
      <c r="A92" s="1"/>
      <c r="B92" s="304" t="s">
        <v>134</v>
      </c>
      <c r="C92" s="305"/>
      <c r="D92" s="15"/>
      <c r="E92" s="15"/>
      <c r="F92" s="15"/>
      <c r="G92" s="15"/>
      <c r="H92" s="15"/>
      <c r="I92" s="15"/>
    </row>
    <row r="93" spans="1:9" ht="14.25">
      <c r="A93" s="303"/>
      <c r="B93" s="307" t="s">
        <v>135</v>
      </c>
      <c r="C93" s="308"/>
      <c r="D93" s="300"/>
      <c r="E93" s="300"/>
      <c r="F93" s="300"/>
      <c r="G93" s="300"/>
      <c r="H93" s="300"/>
      <c r="I93" s="300"/>
    </row>
    <row r="94" spans="1:9" ht="14.25">
      <c r="A94" s="303"/>
      <c r="B94" s="307" t="s">
        <v>136</v>
      </c>
      <c r="C94" s="308"/>
      <c r="D94" s="300"/>
      <c r="E94" s="300"/>
      <c r="F94" s="300"/>
      <c r="G94" s="300"/>
      <c r="H94" s="300"/>
      <c r="I94" s="300"/>
    </row>
    <row r="95" spans="1:9" ht="14.25">
      <c r="A95" s="303"/>
      <c r="B95" s="307" t="s">
        <v>137</v>
      </c>
      <c r="C95" s="308"/>
      <c r="D95" s="300"/>
      <c r="E95" s="300"/>
      <c r="F95" s="300"/>
      <c r="G95" s="300"/>
      <c r="H95" s="300"/>
      <c r="I95" s="300"/>
    </row>
    <row r="96" spans="1:9" ht="14.25">
      <c r="A96" s="303"/>
      <c r="B96" s="307" t="s">
        <v>138</v>
      </c>
      <c r="C96" s="308"/>
      <c r="D96" s="300"/>
      <c r="E96" s="300"/>
      <c r="F96" s="300"/>
      <c r="G96" s="300"/>
      <c r="H96" s="300"/>
      <c r="I96" s="300"/>
    </row>
    <row r="97" spans="1:9" ht="14.25">
      <c r="A97" s="303"/>
      <c r="B97" s="307" t="s">
        <v>33</v>
      </c>
      <c r="C97" s="308"/>
      <c r="D97" s="300"/>
      <c r="E97" s="300"/>
      <c r="F97" s="300"/>
      <c r="G97" s="300"/>
      <c r="H97" s="300"/>
      <c r="I97" s="300"/>
    </row>
    <row r="98" spans="1:9" ht="14.25">
      <c r="A98" s="303"/>
      <c r="B98" s="304" t="s">
        <v>139</v>
      </c>
      <c r="C98" s="305"/>
      <c r="D98" s="306">
        <f>+D93+D95</f>
        <v>0</v>
      </c>
      <c r="E98" s="300"/>
      <c r="F98" s="300"/>
      <c r="G98" s="300"/>
      <c r="H98" s="300"/>
      <c r="I98" s="300"/>
    </row>
    <row r="99" spans="1:9" ht="14.25">
      <c r="A99" s="303"/>
      <c r="B99" s="304" t="s">
        <v>140</v>
      </c>
      <c r="C99" s="305"/>
      <c r="D99" s="306"/>
      <c r="E99" s="300"/>
      <c r="F99" s="300"/>
      <c r="G99" s="300"/>
      <c r="H99" s="300"/>
      <c r="I99" s="300"/>
    </row>
    <row r="100" spans="1:9" ht="14.25">
      <c r="A100" s="7"/>
      <c r="B100" s="301"/>
      <c r="C100" s="302"/>
      <c r="D100" s="23"/>
      <c r="E100" s="23"/>
      <c r="F100" s="23"/>
      <c r="G100" s="23"/>
      <c r="H100" s="23"/>
      <c r="I100" s="23"/>
    </row>
    <row r="106" ht="15"/>
    <row r="107" ht="15"/>
  </sheetData>
  <sheetProtection/>
  <mergeCells count="208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B16:C16"/>
    <mergeCell ref="A17:A18"/>
    <mergeCell ref="B17:C17"/>
    <mergeCell ref="B18:C18"/>
    <mergeCell ref="D17:D18"/>
    <mergeCell ref="E17:E18"/>
    <mergeCell ref="F17:F18"/>
    <mergeCell ref="G17:G18"/>
    <mergeCell ref="H17:H18"/>
    <mergeCell ref="I17:I18"/>
    <mergeCell ref="A24:A25"/>
    <mergeCell ref="B24:B25"/>
    <mergeCell ref="D24:D25"/>
    <mergeCell ref="E24:E25"/>
    <mergeCell ref="F24:F25"/>
    <mergeCell ref="G24:G25"/>
    <mergeCell ref="H24:H25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A31:A32"/>
    <mergeCell ref="B31:B32"/>
    <mergeCell ref="D31:D32"/>
    <mergeCell ref="E31:E32"/>
    <mergeCell ref="F31:F32"/>
    <mergeCell ref="G31:G32"/>
    <mergeCell ref="H31:H32"/>
    <mergeCell ref="I31:I32"/>
    <mergeCell ref="A33:A34"/>
    <mergeCell ref="B33:C33"/>
    <mergeCell ref="B34:C34"/>
    <mergeCell ref="D33:D34"/>
    <mergeCell ref="E33:E34"/>
    <mergeCell ref="F33:F34"/>
    <mergeCell ref="G33:G34"/>
    <mergeCell ref="H33:H34"/>
    <mergeCell ref="I33:I34"/>
    <mergeCell ref="A38:A39"/>
    <mergeCell ref="B38:B39"/>
    <mergeCell ref="D38:D39"/>
    <mergeCell ref="E38:E39"/>
    <mergeCell ref="F38:F39"/>
    <mergeCell ref="G38:G39"/>
    <mergeCell ref="H38:H39"/>
    <mergeCell ref="I38:I39"/>
    <mergeCell ref="B41:C41"/>
    <mergeCell ref="B42:C42"/>
    <mergeCell ref="B44:C44"/>
    <mergeCell ref="A48:C48"/>
    <mergeCell ref="A49:C49"/>
    <mergeCell ref="A50:C50"/>
    <mergeCell ref="D48:D50"/>
    <mergeCell ref="E48:E50"/>
    <mergeCell ref="F48:F50"/>
    <mergeCell ref="G48:G50"/>
    <mergeCell ref="H48:H50"/>
    <mergeCell ref="I48:I50"/>
    <mergeCell ref="A51:C51"/>
    <mergeCell ref="A53:C53"/>
    <mergeCell ref="B54:C54"/>
    <mergeCell ref="A55:A56"/>
    <mergeCell ref="B55:B56"/>
    <mergeCell ref="D55:D56"/>
    <mergeCell ref="E55:E56"/>
    <mergeCell ref="F55:F56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A61:A63"/>
    <mergeCell ref="B61:B63"/>
    <mergeCell ref="D61:D63"/>
    <mergeCell ref="E61:E63"/>
    <mergeCell ref="F61:F63"/>
    <mergeCell ref="G61:G63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7:A68"/>
    <mergeCell ref="B67:B68"/>
    <mergeCell ref="D67:D68"/>
    <mergeCell ref="E67:E68"/>
    <mergeCell ref="F67:F68"/>
    <mergeCell ref="G67:G6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B71:C71"/>
    <mergeCell ref="B76:C76"/>
    <mergeCell ref="A77:A78"/>
    <mergeCell ref="B77:B78"/>
    <mergeCell ref="D77:D78"/>
    <mergeCell ref="E77:E78"/>
    <mergeCell ref="F77:F78"/>
    <mergeCell ref="G77:G78"/>
    <mergeCell ref="H77:H78"/>
    <mergeCell ref="I77:I78"/>
    <mergeCell ref="A80:A81"/>
    <mergeCell ref="B80:C80"/>
    <mergeCell ref="B81:C81"/>
    <mergeCell ref="D80:D81"/>
    <mergeCell ref="E80:E81"/>
    <mergeCell ref="F80:F81"/>
    <mergeCell ref="G80:G81"/>
    <mergeCell ref="H80:H81"/>
    <mergeCell ref="I80:I81"/>
    <mergeCell ref="B82:C82"/>
    <mergeCell ref="B83:C83"/>
    <mergeCell ref="A84:C84"/>
    <mergeCell ref="A85:C85"/>
    <mergeCell ref="D84:D85"/>
    <mergeCell ref="E84:E85"/>
    <mergeCell ref="F84:F85"/>
    <mergeCell ref="G84:G85"/>
    <mergeCell ref="H84:H85"/>
    <mergeCell ref="I84:I85"/>
    <mergeCell ref="B86:C86"/>
    <mergeCell ref="A87:C87"/>
    <mergeCell ref="B88:C88"/>
    <mergeCell ref="B89:C89"/>
    <mergeCell ref="A90:C90"/>
    <mergeCell ref="B91:C91"/>
    <mergeCell ref="B92:C92"/>
    <mergeCell ref="A93:A94"/>
    <mergeCell ref="B93:C93"/>
    <mergeCell ref="B94:C94"/>
    <mergeCell ref="D93:D94"/>
    <mergeCell ref="F93:F94"/>
    <mergeCell ref="G93:G94"/>
    <mergeCell ref="H93:H94"/>
    <mergeCell ref="I93:I94"/>
    <mergeCell ref="A95:A97"/>
    <mergeCell ref="B95:C95"/>
    <mergeCell ref="B96:C96"/>
    <mergeCell ref="B97:C97"/>
    <mergeCell ref="D95:D97"/>
    <mergeCell ref="A98:A99"/>
    <mergeCell ref="B98:C98"/>
    <mergeCell ref="B99:C99"/>
    <mergeCell ref="D98:D99"/>
    <mergeCell ref="E98:E99"/>
    <mergeCell ref="E93:E94"/>
    <mergeCell ref="F98:F99"/>
    <mergeCell ref="G98:G99"/>
    <mergeCell ref="H98:H99"/>
    <mergeCell ref="I98:I99"/>
    <mergeCell ref="B100:C100"/>
    <mergeCell ref="E95:E97"/>
    <mergeCell ref="F95:F97"/>
    <mergeCell ref="G95:G97"/>
    <mergeCell ref="H95:H97"/>
    <mergeCell ref="I95:I97"/>
  </mergeCells>
  <printOptions horizontalCentered="1"/>
  <pageMargins left="0.7086614173228347" right="0.7086614173228347" top="0" bottom="0.15748031496062992" header="0.31496062992125984" footer="0.31496062992125984"/>
  <pageSetup horizontalDpi="600" verticalDpi="600" orientation="portrait" scale="47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3"/>
  <sheetViews>
    <sheetView view="pageBreakPreview" zoomScaleSheetLayoutView="100" zoomScalePageLayoutView="0" workbookViewId="0" topLeftCell="A1">
      <selection activeCell="A1" sqref="A1:H1"/>
    </sheetView>
  </sheetViews>
  <sheetFormatPr defaultColWidth="11.421875" defaultRowHeight="15"/>
  <cols>
    <col min="2" max="2" width="50.140625" style="0" bestFit="1" customWidth="1"/>
    <col min="3" max="3" width="13.57421875" style="0" customWidth="1"/>
    <col min="4" max="4" width="12.00390625" style="0" bestFit="1" customWidth="1"/>
    <col min="5" max="5" width="13.140625" style="0" bestFit="1" customWidth="1"/>
    <col min="6" max="6" width="14.140625" style="0" bestFit="1" customWidth="1"/>
    <col min="7" max="7" width="12.7109375" style="0" customWidth="1"/>
    <col min="8" max="8" width="12.28125" style="0" customWidth="1"/>
    <col min="9" max="9" width="14.7109375" style="0" bestFit="1" customWidth="1"/>
    <col min="10" max="10" width="13.8515625" style="0" bestFit="1" customWidth="1"/>
  </cols>
  <sheetData>
    <row r="1" spans="1:8" ht="15">
      <c r="A1" s="364" t="str">
        <f>+FORMATO5!A1:I1</f>
        <v>COLEGIO DE ESTUDIOS CIENTÍFICOS Y TECNOLÓGICOS DEL ESTADO DE TLAXCALA</v>
      </c>
      <c r="B1" s="365"/>
      <c r="C1" s="365"/>
      <c r="D1" s="365"/>
      <c r="E1" s="365"/>
      <c r="F1" s="365"/>
      <c r="G1" s="365"/>
      <c r="H1" s="366"/>
    </row>
    <row r="2" spans="1:8" ht="15">
      <c r="A2" s="367" t="s">
        <v>141</v>
      </c>
      <c r="B2" s="368"/>
      <c r="C2" s="368"/>
      <c r="D2" s="368"/>
      <c r="E2" s="368"/>
      <c r="F2" s="368"/>
      <c r="G2" s="368"/>
      <c r="H2" s="369"/>
    </row>
    <row r="3" spans="1:8" ht="15">
      <c r="A3" s="367" t="s">
        <v>142</v>
      </c>
      <c r="B3" s="368"/>
      <c r="C3" s="368"/>
      <c r="D3" s="368"/>
      <c r="E3" s="368"/>
      <c r="F3" s="368"/>
      <c r="G3" s="368"/>
      <c r="H3" s="369"/>
    </row>
    <row r="4" spans="1:8" ht="15">
      <c r="A4" s="367" t="str">
        <f>+FORMATO5!A3:I3</f>
        <v>Del 1 de enero al 31 de diciembre de 2016</v>
      </c>
      <c r="B4" s="368"/>
      <c r="C4" s="368"/>
      <c r="D4" s="368"/>
      <c r="E4" s="368"/>
      <c r="F4" s="368"/>
      <c r="G4" s="368"/>
      <c r="H4" s="369"/>
    </row>
    <row r="5" spans="1:8" ht="15">
      <c r="A5" s="370" t="s">
        <v>1</v>
      </c>
      <c r="B5" s="371"/>
      <c r="C5" s="371"/>
      <c r="D5" s="371"/>
      <c r="E5" s="371"/>
      <c r="F5" s="371"/>
      <c r="G5" s="371"/>
      <c r="H5" s="372"/>
    </row>
    <row r="6" spans="1:8" ht="15">
      <c r="A6" s="281" t="s">
        <v>2</v>
      </c>
      <c r="B6" s="283"/>
      <c r="C6" s="373" t="s">
        <v>143</v>
      </c>
      <c r="D6" s="374"/>
      <c r="E6" s="374"/>
      <c r="F6" s="374"/>
      <c r="G6" s="375"/>
      <c r="H6" s="73" t="s">
        <v>144</v>
      </c>
    </row>
    <row r="7" spans="1:8" ht="15">
      <c r="A7" s="284"/>
      <c r="B7" s="286"/>
      <c r="C7" s="74" t="s">
        <v>25</v>
      </c>
      <c r="D7" s="74" t="s">
        <v>55</v>
      </c>
      <c r="E7" s="376" t="s">
        <v>57</v>
      </c>
      <c r="F7" s="376" t="s">
        <v>5</v>
      </c>
      <c r="G7" s="376" t="s">
        <v>7</v>
      </c>
      <c r="H7" s="75" t="s">
        <v>145</v>
      </c>
    </row>
    <row r="8" spans="1:8" ht="15">
      <c r="A8" s="287"/>
      <c r="B8" s="289"/>
      <c r="C8" s="59" t="s">
        <v>146</v>
      </c>
      <c r="D8" s="59" t="s">
        <v>56</v>
      </c>
      <c r="E8" s="377"/>
      <c r="F8" s="377"/>
      <c r="G8" s="377"/>
      <c r="H8" s="76"/>
    </row>
    <row r="9" spans="1:8" ht="15">
      <c r="A9" s="362" t="s">
        <v>147</v>
      </c>
      <c r="B9" s="363"/>
      <c r="C9" s="245">
        <f>+C10+C18+C29+C40+C51+C62+C66+C76</f>
        <v>280142341</v>
      </c>
      <c r="D9" s="245">
        <f>+D10+D18+D29+D40+D51+D62+D66+D76</f>
        <v>-121681599.99</v>
      </c>
      <c r="E9" s="245">
        <f>+E10+E18+E29+E40+E51+E62+E66+E76</f>
        <v>158473878.01000002</v>
      </c>
      <c r="F9" s="245">
        <f>+F10+F18+F29+F40+F51+F62+F66+F76</f>
        <v>123181594.21</v>
      </c>
      <c r="G9" s="245">
        <f>+G10+G18+G29+G40+G51+G62+G66+G76</f>
        <v>123181594.21</v>
      </c>
      <c r="H9" s="246">
        <f aca="true" t="shared" si="0" ref="H9:H15">+C9+E9-F9</f>
        <v>315434624.8</v>
      </c>
    </row>
    <row r="10" spans="1:10" ht="15">
      <c r="A10" s="349" t="s">
        <v>148</v>
      </c>
      <c r="B10" s="350"/>
      <c r="C10" s="245">
        <f>SUM(C11:C17)</f>
        <v>247061775</v>
      </c>
      <c r="D10" s="245">
        <f>SUM(D11:D17)</f>
        <v>-118604012.55</v>
      </c>
      <c r="E10" s="245">
        <f>SUM(E11:E17)</f>
        <v>128457762.45</v>
      </c>
      <c r="F10" s="243">
        <f>SUM(F11:F17)</f>
        <v>103858377.54</v>
      </c>
      <c r="G10" s="245">
        <f>SUM(G11:G17)</f>
        <v>103858377.54</v>
      </c>
      <c r="H10" s="246">
        <f t="shared" si="0"/>
        <v>271661159.90999997</v>
      </c>
      <c r="I10" s="24">
        <f>+F10+F91</f>
        <v>378839983.26000005</v>
      </c>
      <c r="J10" s="13"/>
    </row>
    <row r="11" spans="1:8" ht="15">
      <c r="A11" s="78"/>
      <c r="B11" s="79" t="s">
        <v>149</v>
      </c>
      <c r="C11" s="241">
        <v>126277493</v>
      </c>
      <c r="D11" s="247">
        <v>-86290368</v>
      </c>
      <c r="E11" s="247">
        <f>+C11+D11</f>
        <v>39987125</v>
      </c>
      <c r="F11" s="242">
        <f>+'[1]PPTO ESTATAL CONSOLIDADO'!$W$10</f>
        <v>33571456.760000005</v>
      </c>
      <c r="G11" s="247">
        <f>+F11</f>
        <v>33571456.760000005</v>
      </c>
      <c r="H11" s="247">
        <f t="shared" si="0"/>
        <v>132693161.24</v>
      </c>
    </row>
    <row r="12" spans="1:8" ht="15">
      <c r="A12" s="78"/>
      <c r="B12" s="79" t="s">
        <v>150</v>
      </c>
      <c r="C12" s="241">
        <v>214143</v>
      </c>
      <c r="D12" s="247">
        <v>20194</v>
      </c>
      <c r="E12" s="247">
        <f aca="true" t="shared" si="1" ref="E12:E17">+C12+D12</f>
        <v>234337</v>
      </c>
      <c r="F12" s="242">
        <f>+'[1]PPTO ESTATAL CONSOLIDADO'!$W$11</f>
        <v>234336.85999999996</v>
      </c>
      <c r="G12" s="247">
        <f>+F12</f>
        <v>234336.85999999996</v>
      </c>
      <c r="H12" s="247">
        <f t="shared" si="0"/>
        <v>214143.14000000004</v>
      </c>
    </row>
    <row r="13" spans="1:8" ht="15">
      <c r="A13" s="78"/>
      <c r="B13" s="79" t="s">
        <v>151</v>
      </c>
      <c r="C13" s="241">
        <v>28984588</v>
      </c>
      <c r="D13" s="247">
        <v>-10705349.13</v>
      </c>
      <c r="E13" s="247">
        <f t="shared" si="1"/>
        <v>18279238.869999997</v>
      </c>
      <c r="F13" s="242">
        <f>+'[1]PPTO ESTATAL CONSOLIDADO'!$W$12</f>
        <v>6221028.260000001</v>
      </c>
      <c r="G13" s="247">
        <f>+F13</f>
        <v>6221028.260000001</v>
      </c>
      <c r="H13" s="247">
        <f t="shared" si="0"/>
        <v>41042798.61</v>
      </c>
    </row>
    <row r="14" spans="1:8" ht="15">
      <c r="A14" s="78"/>
      <c r="B14" s="79" t="s">
        <v>152</v>
      </c>
      <c r="C14" s="241">
        <v>40299615</v>
      </c>
      <c r="D14" s="247">
        <v>-37617196.43</v>
      </c>
      <c r="E14" s="247">
        <f t="shared" si="1"/>
        <v>2682418.5700000003</v>
      </c>
      <c r="F14" s="242">
        <f>+'[1]PPTO ESTATAL CONSOLIDADO'!$W$13</f>
        <v>3287711.81</v>
      </c>
      <c r="G14" s="247">
        <f>+F14</f>
        <v>3287711.81</v>
      </c>
      <c r="H14" s="247">
        <f t="shared" si="0"/>
        <v>39694321.76</v>
      </c>
    </row>
    <row r="15" spans="1:8" ht="15">
      <c r="A15" s="78"/>
      <c r="B15" s="79" t="s">
        <v>153</v>
      </c>
      <c r="C15" s="241">
        <v>51285936</v>
      </c>
      <c r="D15" s="247">
        <v>15988707.010000005</v>
      </c>
      <c r="E15" s="247">
        <f t="shared" si="1"/>
        <v>67274643.01</v>
      </c>
      <c r="F15" s="242">
        <f>+'[1]PPTO ESTATAL CONSOLIDADO'!$W$14</f>
        <v>60543843.85</v>
      </c>
      <c r="G15" s="247">
        <f>+F15</f>
        <v>60543843.85</v>
      </c>
      <c r="H15" s="247">
        <f t="shared" si="0"/>
        <v>58016735.160000004</v>
      </c>
    </row>
    <row r="16" spans="1:8" ht="15">
      <c r="A16" s="78"/>
      <c r="B16" s="79" t="s">
        <v>154</v>
      </c>
      <c r="C16" s="248"/>
      <c r="D16" s="247"/>
      <c r="E16" s="247">
        <f t="shared" si="1"/>
        <v>0</v>
      </c>
      <c r="F16" s="247"/>
      <c r="G16" s="247"/>
      <c r="H16" s="247"/>
    </row>
    <row r="17" spans="1:8" ht="15">
      <c r="A17" s="78"/>
      <c r="B17" s="79" t="s">
        <v>155</v>
      </c>
      <c r="C17" s="248"/>
      <c r="D17" s="247"/>
      <c r="E17" s="247">
        <f t="shared" si="1"/>
        <v>0</v>
      </c>
      <c r="F17" s="247"/>
      <c r="G17" s="247"/>
      <c r="H17" s="247"/>
    </row>
    <row r="18" spans="1:10" ht="15">
      <c r="A18" s="349" t="s">
        <v>156</v>
      </c>
      <c r="B18" s="350"/>
      <c r="C18" s="243">
        <f>SUM(C19:C28)</f>
        <v>2392950</v>
      </c>
      <c r="D18" s="243">
        <f>SUM(D19:D28)</f>
        <v>-706183.55</v>
      </c>
      <c r="E18" s="243">
        <f>SUM(E19:E28)</f>
        <v>1686766.4500000002</v>
      </c>
      <c r="F18" s="243">
        <f>SUM(F19:F28)</f>
        <v>1469227.6300000001</v>
      </c>
      <c r="G18" s="243">
        <f>SUM(G19:G28)</f>
        <v>1469227.6300000001</v>
      </c>
      <c r="H18" s="246">
        <f>+C18+E18-F18</f>
        <v>2610488.8200000003</v>
      </c>
      <c r="I18" s="13">
        <f>+F18+F99</f>
        <v>8751786.84</v>
      </c>
      <c r="J18" s="13"/>
    </row>
    <row r="19" spans="1:8" ht="15">
      <c r="A19" s="349"/>
      <c r="B19" s="79" t="s">
        <v>157</v>
      </c>
      <c r="C19" s="355">
        <v>280100</v>
      </c>
      <c r="D19" s="360">
        <v>-136095</v>
      </c>
      <c r="E19" s="360">
        <f>+C19+D19</f>
        <v>144005</v>
      </c>
      <c r="F19" s="355">
        <f>+'[1]PPTO ESTATAL CONSOLIDADO'!$W$18+1</f>
        <v>95983.68</v>
      </c>
      <c r="G19" s="360">
        <f>+F19</f>
        <v>95983.68</v>
      </c>
      <c r="H19" s="360">
        <f>+C19+E19-F19</f>
        <v>328121.32</v>
      </c>
    </row>
    <row r="20" spans="1:8" ht="15">
      <c r="A20" s="349"/>
      <c r="B20" s="79" t="s">
        <v>158</v>
      </c>
      <c r="C20" s="355"/>
      <c r="D20" s="360"/>
      <c r="E20" s="360"/>
      <c r="F20" s="355"/>
      <c r="G20" s="360"/>
      <c r="H20" s="360"/>
    </row>
    <row r="21" spans="1:8" ht="15">
      <c r="A21" s="78"/>
      <c r="B21" s="79" t="s">
        <v>159</v>
      </c>
      <c r="C21" s="241">
        <v>553850</v>
      </c>
      <c r="D21" s="247">
        <v>-86430.00000000006</v>
      </c>
      <c r="E21" s="248">
        <f>+C21+D21</f>
        <v>467419.99999999994</v>
      </c>
      <c r="F21" s="242">
        <f>+'[1]PPTO ESTATAL CONSOLIDADO'!$W$19</f>
        <v>472422.2299999999</v>
      </c>
      <c r="G21" s="248">
        <f aca="true" t="shared" si="2" ref="G21:G28">+F21</f>
        <v>472422.2299999999</v>
      </c>
      <c r="H21" s="360">
        <f>+C21+E21-F21</f>
        <v>548847.77</v>
      </c>
    </row>
    <row r="22" spans="1:8" ht="15">
      <c r="A22" s="78"/>
      <c r="B22" s="79" t="s">
        <v>160</v>
      </c>
      <c r="C22" s="241">
        <v>0</v>
      </c>
      <c r="D22" s="247"/>
      <c r="E22" s="248">
        <f>+C22+D22</f>
        <v>0</v>
      </c>
      <c r="F22" s="242">
        <v>0</v>
      </c>
      <c r="G22" s="248">
        <f t="shared" si="2"/>
        <v>0</v>
      </c>
      <c r="H22" s="360"/>
    </row>
    <row r="23" spans="1:8" ht="15">
      <c r="A23" s="78"/>
      <c r="B23" s="79" t="s">
        <v>161</v>
      </c>
      <c r="C23" s="241">
        <v>150400</v>
      </c>
      <c r="D23" s="247">
        <v>-59035.619999999995</v>
      </c>
      <c r="E23" s="248">
        <f>+C23+D23</f>
        <v>91364.38</v>
      </c>
      <c r="F23" s="242">
        <f>+'[1]PPTO ESTATAL CONSOLIDADO'!$W$20</f>
        <v>94689.4</v>
      </c>
      <c r="G23" s="248">
        <f t="shared" si="2"/>
        <v>94689.4</v>
      </c>
      <c r="H23" s="248">
        <f>+C23+E23-F23</f>
        <v>147074.98</v>
      </c>
    </row>
    <row r="24" spans="1:8" ht="15">
      <c r="A24" s="78"/>
      <c r="B24" s="79" t="s">
        <v>162</v>
      </c>
      <c r="C24" s="241">
        <v>2400</v>
      </c>
      <c r="D24" s="247">
        <v>12916.2</v>
      </c>
      <c r="E24" s="248">
        <f>+C24+D24</f>
        <v>15316.2</v>
      </c>
      <c r="F24" s="242">
        <f>+'[1]PPTO ESTATAL CONSOLIDADO'!$W$21</f>
        <v>15829.21</v>
      </c>
      <c r="G24" s="248">
        <f t="shared" si="2"/>
        <v>15829.21</v>
      </c>
      <c r="H24" s="248">
        <f>+C24+E24-F24</f>
        <v>1886.9900000000016</v>
      </c>
    </row>
    <row r="25" spans="1:8" ht="15">
      <c r="A25" s="78"/>
      <c r="B25" s="79" t="s">
        <v>163</v>
      </c>
      <c r="C25" s="241">
        <f>852000+350000</f>
        <v>1202000</v>
      </c>
      <c r="D25" s="247">
        <v>-620301.58</v>
      </c>
      <c r="E25" s="248">
        <f aca="true" t="shared" si="3" ref="E25:E33">+C25+D25</f>
        <v>581698.42</v>
      </c>
      <c r="F25" s="242">
        <f>+'[1]PPTO ESTATAL CONSOLIDADO'!$W$22</f>
        <v>620884.3500000001</v>
      </c>
      <c r="G25" s="248">
        <f t="shared" si="2"/>
        <v>620884.3500000001</v>
      </c>
      <c r="H25" s="248">
        <f aca="true" t="shared" si="4" ref="H25:H33">+C25+E25-F25</f>
        <v>1162814.0699999998</v>
      </c>
    </row>
    <row r="26" spans="1:8" ht="15">
      <c r="A26" s="78"/>
      <c r="B26" s="79" t="s">
        <v>164</v>
      </c>
      <c r="C26" s="241">
        <v>110000</v>
      </c>
      <c r="D26" s="247">
        <v>-52404.159999999996</v>
      </c>
      <c r="E26" s="248">
        <f t="shared" si="3"/>
        <v>57595.840000000004</v>
      </c>
      <c r="F26" s="242">
        <f>+'[1]PPTO ESTATAL CONSOLIDADO'!$W$23</f>
        <v>58323.61</v>
      </c>
      <c r="G26" s="248">
        <f t="shared" si="2"/>
        <v>58323.61</v>
      </c>
      <c r="H26" s="248">
        <f t="shared" si="4"/>
        <v>109272.23</v>
      </c>
    </row>
    <row r="27" spans="1:8" ht="15">
      <c r="A27" s="78"/>
      <c r="B27" s="79" t="s">
        <v>165</v>
      </c>
      <c r="C27" s="241">
        <v>0</v>
      </c>
      <c r="D27" s="247">
        <v>0</v>
      </c>
      <c r="E27" s="247">
        <f t="shared" si="3"/>
        <v>0</v>
      </c>
      <c r="F27" s="242">
        <v>0</v>
      </c>
      <c r="G27" s="248">
        <f t="shared" si="2"/>
        <v>0</v>
      </c>
      <c r="H27" s="248">
        <f>+C27+E27-F27</f>
        <v>0</v>
      </c>
    </row>
    <row r="28" spans="1:8" ht="15">
      <c r="A28" s="78"/>
      <c r="B28" s="79" t="s">
        <v>166</v>
      </c>
      <c r="C28" s="241">
        <v>94200</v>
      </c>
      <c r="D28" s="247">
        <v>235166.61</v>
      </c>
      <c r="E28" s="247">
        <f t="shared" si="3"/>
        <v>329366.61</v>
      </c>
      <c r="F28" s="242">
        <f>+'[1]PPTO ESTATAL CONSOLIDADO'!$W$24</f>
        <v>111095.15</v>
      </c>
      <c r="G28" s="248">
        <f t="shared" si="2"/>
        <v>111095.15</v>
      </c>
      <c r="H28" s="248">
        <f>+C28+E28-F28</f>
        <v>312471.45999999996</v>
      </c>
    </row>
    <row r="29" spans="1:10" ht="15">
      <c r="A29" s="349" t="s">
        <v>167</v>
      </c>
      <c r="B29" s="350"/>
      <c r="C29" s="243">
        <f>SUM(C30:C39)</f>
        <v>19232616</v>
      </c>
      <c r="D29" s="243">
        <f>SUM(D30:D39)</f>
        <v>1479190.4700000002</v>
      </c>
      <c r="E29" s="243">
        <f>SUM(E30:E39)</f>
        <v>20724943.47</v>
      </c>
      <c r="F29" s="243">
        <f>SUM(F30:F39)</f>
        <v>15337069.240000002</v>
      </c>
      <c r="G29" s="243">
        <f>SUM(G30:G39)</f>
        <v>15337069.240000002</v>
      </c>
      <c r="H29" s="246">
        <f>+C29+E29-F29</f>
        <v>24620490.229999997</v>
      </c>
      <c r="I29" s="13">
        <f>+F29+F110</f>
        <v>25180276.94</v>
      </c>
      <c r="J29" s="13"/>
    </row>
    <row r="30" spans="1:10" ht="15">
      <c r="A30" s="78"/>
      <c r="B30" s="79" t="s">
        <v>168</v>
      </c>
      <c r="C30" s="241">
        <v>147300</v>
      </c>
      <c r="D30" s="247">
        <v>191558.87</v>
      </c>
      <c r="E30" s="247">
        <f>+C30+D30+13137</f>
        <v>351995.87</v>
      </c>
      <c r="F30" s="242">
        <f>+'[1]PPTO ESTATAL CONSOLIDADO'!$W$28</f>
        <v>261209.74</v>
      </c>
      <c r="G30" s="247">
        <f>+F30</f>
        <v>261209.74</v>
      </c>
      <c r="H30" s="248">
        <f t="shared" si="4"/>
        <v>238086.13</v>
      </c>
      <c r="J30" s="25"/>
    </row>
    <row r="31" spans="1:10" ht="15">
      <c r="A31" s="78"/>
      <c r="B31" s="79" t="s">
        <v>169</v>
      </c>
      <c r="C31" s="241">
        <v>937300</v>
      </c>
      <c r="D31" s="247">
        <v>-95868.03999999992</v>
      </c>
      <c r="E31" s="247">
        <f t="shared" si="3"/>
        <v>841431.9600000001</v>
      </c>
      <c r="F31" s="242">
        <f>+'[1]PPTO ESTATAL CONSOLIDADO'!$W$29</f>
        <v>792683.68</v>
      </c>
      <c r="G31" s="247">
        <f>+F31</f>
        <v>792683.68</v>
      </c>
      <c r="H31" s="248">
        <f t="shared" si="4"/>
        <v>986048.2799999999</v>
      </c>
      <c r="J31" s="13"/>
    </row>
    <row r="32" spans="1:8" ht="15">
      <c r="A32" s="78"/>
      <c r="B32" s="79" t="s">
        <v>170</v>
      </c>
      <c r="C32" s="241">
        <f>7692751+500000</f>
        <v>8192751</v>
      </c>
      <c r="D32" s="247">
        <v>-1280860.9799999995</v>
      </c>
      <c r="E32" s="247">
        <f t="shared" si="3"/>
        <v>6911890.0200000005</v>
      </c>
      <c r="F32" s="242">
        <f>+'[1]PPTO ESTATAL CONSOLIDADO'!$W$30</f>
        <v>6475821.010000001</v>
      </c>
      <c r="G32" s="247">
        <f>+F32</f>
        <v>6475821.010000001</v>
      </c>
      <c r="H32" s="248">
        <f t="shared" si="4"/>
        <v>8628820.009999998</v>
      </c>
    </row>
    <row r="33" spans="1:8" ht="15">
      <c r="A33" s="78"/>
      <c r="B33" s="79" t="s">
        <v>171</v>
      </c>
      <c r="C33" s="241">
        <v>185200</v>
      </c>
      <c r="D33" s="247">
        <v>518420.19000000006</v>
      </c>
      <c r="E33" s="247">
        <f t="shared" si="3"/>
        <v>703620.1900000001</v>
      </c>
      <c r="F33" s="242">
        <f>+'[1]PPTO ESTATAL CONSOLIDADO'!$W$31</f>
        <v>411650.99000000005</v>
      </c>
      <c r="G33" s="247">
        <f>+F33</f>
        <v>411650.99000000005</v>
      </c>
      <c r="H33" s="248">
        <f t="shared" si="4"/>
        <v>477169.2</v>
      </c>
    </row>
    <row r="34" spans="1:8" ht="15">
      <c r="A34" s="349"/>
      <c r="B34" s="79" t="s">
        <v>172</v>
      </c>
      <c r="C34" s="355">
        <f>890000+1895000</f>
        <v>2785000</v>
      </c>
      <c r="D34" s="360">
        <v>1014541.94</v>
      </c>
      <c r="E34" s="360">
        <f>+C34+D34</f>
        <v>3799541.94</v>
      </c>
      <c r="F34" s="355">
        <f>+'[1]PPTO ESTATAL CONSOLIDADO'!$W$33</f>
        <v>665355.53</v>
      </c>
      <c r="G34" s="360">
        <f>+F34</f>
        <v>665355.53</v>
      </c>
      <c r="H34" s="360">
        <v>185200</v>
      </c>
    </row>
    <row r="35" spans="1:8" ht="15">
      <c r="A35" s="349"/>
      <c r="B35" s="79" t="s">
        <v>173</v>
      </c>
      <c r="C35" s="355"/>
      <c r="D35" s="360"/>
      <c r="E35" s="360"/>
      <c r="F35" s="355"/>
      <c r="G35" s="360"/>
      <c r="H35" s="360"/>
    </row>
    <row r="36" spans="1:8" ht="15">
      <c r="A36" s="78"/>
      <c r="B36" s="79" t="s">
        <v>174</v>
      </c>
      <c r="C36" s="241">
        <v>0</v>
      </c>
      <c r="D36" s="247"/>
      <c r="E36" s="247"/>
      <c r="F36" s="242">
        <f>+'[1]PPTO ESTATAL CONSOLIDADO'!$W$34</f>
        <v>0</v>
      </c>
      <c r="G36" s="247">
        <f>+F36</f>
        <v>0</v>
      </c>
      <c r="H36" s="248">
        <f>+C36+E36-F36</f>
        <v>0</v>
      </c>
    </row>
    <row r="37" spans="1:8" ht="15">
      <c r="A37" s="78"/>
      <c r="B37" s="79" t="s">
        <v>175</v>
      </c>
      <c r="C37" s="241">
        <v>700200</v>
      </c>
      <c r="D37" s="247">
        <v>-478671.19</v>
      </c>
      <c r="E37" s="247">
        <f>+C37+D37</f>
        <v>221528.81</v>
      </c>
      <c r="F37" s="242">
        <f>+'[1]PPTO ESTATAL CONSOLIDADO'!$W$35</f>
        <v>193425.06</v>
      </c>
      <c r="G37" s="247">
        <f>+F37</f>
        <v>193425.06</v>
      </c>
      <c r="H37" s="248">
        <f>+C37+E37-F37</f>
        <v>728303.75</v>
      </c>
    </row>
    <row r="38" spans="1:8" ht="15">
      <c r="A38" s="78"/>
      <c r="B38" s="79" t="s">
        <v>176</v>
      </c>
      <c r="C38" s="241">
        <v>226400</v>
      </c>
      <c r="D38" s="247">
        <v>105809.15999999997</v>
      </c>
      <c r="E38" s="247">
        <f>+C38+D38</f>
        <v>332209.16</v>
      </c>
      <c r="F38" s="242">
        <f>+'[1]PPTO ESTATAL CONSOLIDADO'!$W$36</f>
        <v>373307.56</v>
      </c>
      <c r="G38" s="247">
        <f>+F38</f>
        <v>373307.56</v>
      </c>
      <c r="H38" s="248">
        <f>+C38+E38-F38</f>
        <v>185301.59999999992</v>
      </c>
    </row>
    <row r="39" spans="1:8" ht="15">
      <c r="A39" s="78"/>
      <c r="B39" s="79" t="s">
        <v>177</v>
      </c>
      <c r="C39" s="241">
        <v>6058465</v>
      </c>
      <c r="D39" s="247">
        <v>1504260.5199999996</v>
      </c>
      <c r="E39" s="247">
        <f>+C39+D39</f>
        <v>7562725.52</v>
      </c>
      <c r="F39" s="242">
        <f>+'[1]PPTO ESTATAL CONSOLIDADO'!$W$37</f>
        <v>6163615.67</v>
      </c>
      <c r="G39" s="247">
        <f>+F39</f>
        <v>6163615.67</v>
      </c>
      <c r="H39" s="248">
        <f>+C39+E39-F39</f>
        <v>7457574.85</v>
      </c>
    </row>
    <row r="40" spans="1:8" ht="15">
      <c r="A40" s="349" t="s">
        <v>178</v>
      </c>
      <c r="B40" s="350"/>
      <c r="C40" s="360">
        <v>0</v>
      </c>
      <c r="D40" s="360">
        <v>0</v>
      </c>
      <c r="E40" s="360">
        <v>0</v>
      </c>
      <c r="F40" s="360">
        <v>0</v>
      </c>
      <c r="G40" s="360">
        <v>0</v>
      </c>
      <c r="H40" s="360">
        <v>0</v>
      </c>
    </row>
    <row r="41" spans="1:8" ht="15">
      <c r="A41" s="349" t="s">
        <v>179</v>
      </c>
      <c r="B41" s="350"/>
      <c r="C41" s="360"/>
      <c r="D41" s="360"/>
      <c r="E41" s="360"/>
      <c r="F41" s="360"/>
      <c r="G41" s="360"/>
      <c r="H41" s="360"/>
    </row>
    <row r="42" spans="1:8" ht="15">
      <c r="A42" s="78"/>
      <c r="B42" s="79" t="s">
        <v>180</v>
      </c>
      <c r="C42" s="248">
        <v>0</v>
      </c>
      <c r="D42" s="247">
        <v>0</v>
      </c>
      <c r="E42" s="247">
        <v>0</v>
      </c>
      <c r="F42" s="247">
        <v>0</v>
      </c>
      <c r="G42" s="247">
        <v>0</v>
      </c>
      <c r="H42" s="247">
        <v>0</v>
      </c>
    </row>
    <row r="43" spans="1:8" ht="15">
      <c r="A43" s="78"/>
      <c r="B43" s="79" t="s">
        <v>181</v>
      </c>
      <c r="C43" s="248">
        <v>0</v>
      </c>
      <c r="D43" s="247">
        <v>0</v>
      </c>
      <c r="E43" s="247">
        <v>0</v>
      </c>
      <c r="F43" s="247">
        <v>0</v>
      </c>
      <c r="G43" s="247">
        <v>0</v>
      </c>
      <c r="H43" s="247">
        <v>0</v>
      </c>
    </row>
    <row r="44" spans="1:8" ht="15">
      <c r="A44" s="78"/>
      <c r="B44" s="79" t="s">
        <v>182</v>
      </c>
      <c r="C44" s="248">
        <v>0</v>
      </c>
      <c r="D44" s="247">
        <v>0</v>
      </c>
      <c r="E44" s="247">
        <v>0</v>
      </c>
      <c r="F44" s="247">
        <v>0</v>
      </c>
      <c r="G44" s="247">
        <v>0</v>
      </c>
      <c r="H44" s="247">
        <v>0</v>
      </c>
    </row>
    <row r="45" spans="1:8" ht="15">
      <c r="A45" s="78"/>
      <c r="B45" s="79" t="s">
        <v>183</v>
      </c>
      <c r="C45" s="248">
        <v>0</v>
      </c>
      <c r="D45" s="247">
        <v>0</v>
      </c>
      <c r="E45" s="247">
        <v>0</v>
      </c>
      <c r="F45" s="247">
        <v>0</v>
      </c>
      <c r="G45" s="247">
        <v>0</v>
      </c>
      <c r="H45" s="247">
        <v>0</v>
      </c>
    </row>
    <row r="46" spans="1:8" ht="15">
      <c r="A46" s="78"/>
      <c r="B46" s="79" t="s">
        <v>184</v>
      </c>
      <c r="C46" s="248">
        <v>0</v>
      </c>
      <c r="D46" s="247">
        <v>0</v>
      </c>
      <c r="E46" s="247">
        <v>0</v>
      </c>
      <c r="F46" s="247">
        <v>0</v>
      </c>
      <c r="G46" s="247">
        <v>0</v>
      </c>
      <c r="H46" s="247">
        <v>0</v>
      </c>
    </row>
    <row r="47" spans="1:8" ht="15">
      <c r="A47" s="78"/>
      <c r="B47" s="79" t="s">
        <v>185</v>
      </c>
      <c r="C47" s="248">
        <v>0</v>
      </c>
      <c r="D47" s="247">
        <v>0</v>
      </c>
      <c r="E47" s="247">
        <v>0</v>
      </c>
      <c r="F47" s="247">
        <v>0</v>
      </c>
      <c r="G47" s="247">
        <v>0</v>
      </c>
      <c r="H47" s="247">
        <v>0</v>
      </c>
    </row>
    <row r="48" spans="1:8" ht="15">
      <c r="A48" s="78"/>
      <c r="B48" s="79" t="s">
        <v>186</v>
      </c>
      <c r="C48" s="248">
        <v>0</v>
      </c>
      <c r="D48" s="247">
        <v>0</v>
      </c>
      <c r="E48" s="247">
        <v>0</v>
      </c>
      <c r="F48" s="247">
        <v>0</v>
      </c>
      <c r="G48" s="247">
        <v>0</v>
      </c>
      <c r="H48" s="247">
        <v>0</v>
      </c>
    </row>
    <row r="49" spans="1:8" ht="15">
      <c r="A49" s="78"/>
      <c r="B49" s="79" t="s">
        <v>187</v>
      </c>
      <c r="C49" s="248">
        <v>0</v>
      </c>
      <c r="D49" s="247">
        <v>0</v>
      </c>
      <c r="E49" s="247">
        <v>0</v>
      </c>
      <c r="F49" s="247">
        <v>0</v>
      </c>
      <c r="G49" s="247">
        <v>0</v>
      </c>
      <c r="H49" s="247">
        <v>0</v>
      </c>
    </row>
    <row r="50" spans="1:8" ht="15">
      <c r="A50" s="78"/>
      <c r="B50" s="79" t="s">
        <v>188</v>
      </c>
      <c r="C50" s="248">
        <v>0</v>
      </c>
      <c r="D50" s="247">
        <v>0</v>
      </c>
      <c r="E50" s="247">
        <v>0</v>
      </c>
      <c r="F50" s="247">
        <v>0</v>
      </c>
      <c r="G50" s="247">
        <v>0</v>
      </c>
      <c r="H50" s="247">
        <v>0</v>
      </c>
    </row>
    <row r="51" spans="1:10" ht="15">
      <c r="A51" s="349" t="s">
        <v>189</v>
      </c>
      <c r="B51" s="350"/>
      <c r="C51" s="361">
        <f>SUM(C53:C61)</f>
        <v>5325960</v>
      </c>
      <c r="D51" s="361">
        <f>SUM(D53:D61)</f>
        <v>-2700560.26</v>
      </c>
      <c r="E51" s="361">
        <f>SUM(E53:E61)</f>
        <v>2625399.74</v>
      </c>
      <c r="F51" s="361">
        <f>SUM(F53:F61)</f>
        <v>2516919.8</v>
      </c>
      <c r="G51" s="361">
        <f>SUM(G53:G61)</f>
        <v>2516919.8</v>
      </c>
      <c r="H51" s="361">
        <f>+C51+E51-F51</f>
        <v>5434439.94</v>
      </c>
      <c r="J51" s="13">
        <f>2516920-F51</f>
        <v>0.20000000018626451</v>
      </c>
    </row>
    <row r="52" spans="1:10" ht="15">
      <c r="A52" s="349" t="s">
        <v>190</v>
      </c>
      <c r="B52" s="350"/>
      <c r="C52" s="361"/>
      <c r="D52" s="361"/>
      <c r="E52" s="361"/>
      <c r="F52" s="361"/>
      <c r="G52" s="361"/>
      <c r="H52" s="361"/>
      <c r="J52" s="13"/>
    </row>
    <row r="53" spans="1:8" ht="15">
      <c r="A53" s="78"/>
      <c r="B53" s="79" t="s">
        <v>191</v>
      </c>
      <c r="C53" s="241">
        <v>4898800</v>
      </c>
      <c r="D53" s="247">
        <v>-2273400.26</v>
      </c>
      <c r="E53" s="247">
        <f>+C53+D53</f>
        <v>2625399.74</v>
      </c>
      <c r="F53" s="242">
        <f>+'[1]PPTO ESTATAL CONSOLIDADO'!$W$41+159207+635093+129399</f>
        <v>1712424.7999999998</v>
      </c>
      <c r="G53" s="247">
        <f>+F53</f>
        <v>1712424.7999999998</v>
      </c>
      <c r="H53" s="247">
        <f>+C53+E53-F53</f>
        <v>5811774.94</v>
      </c>
    </row>
    <row r="54" spans="1:8" ht="15">
      <c r="A54" s="78"/>
      <c r="B54" s="79" t="s">
        <v>192</v>
      </c>
      <c r="C54" s="241">
        <v>297160</v>
      </c>
      <c r="D54" s="247">
        <v>-297160</v>
      </c>
      <c r="E54" s="247">
        <f>+C54+D54</f>
        <v>0</v>
      </c>
      <c r="F54" s="247">
        <f>554824+46152</f>
        <v>600976</v>
      </c>
      <c r="G54" s="247">
        <f>554824+46152</f>
        <v>600976</v>
      </c>
      <c r="H54" s="248">
        <f>+C54+E54-F54</f>
        <v>-303816</v>
      </c>
    </row>
    <row r="55" spans="1:8" ht="15">
      <c r="A55" s="78"/>
      <c r="B55" s="79" t="s">
        <v>193</v>
      </c>
      <c r="C55" s="241">
        <v>130000</v>
      </c>
      <c r="D55" s="247">
        <v>-130000</v>
      </c>
      <c r="E55" s="247">
        <f>+C55+D55</f>
        <v>0</v>
      </c>
      <c r="F55" s="247">
        <v>84965</v>
      </c>
      <c r="G55" s="247">
        <v>84965</v>
      </c>
      <c r="H55" s="248">
        <f>+C55+E55-F55</f>
        <v>45035</v>
      </c>
    </row>
    <row r="56" spans="1:8" ht="15">
      <c r="A56" s="78"/>
      <c r="B56" s="79" t="s">
        <v>194</v>
      </c>
      <c r="C56" s="248">
        <v>0</v>
      </c>
      <c r="D56" s="247">
        <v>0</v>
      </c>
      <c r="E56" s="247">
        <v>0</v>
      </c>
      <c r="F56" s="247">
        <v>0</v>
      </c>
      <c r="G56" s="247">
        <v>0</v>
      </c>
      <c r="H56" s="247">
        <v>0</v>
      </c>
    </row>
    <row r="57" spans="1:8" ht="15">
      <c r="A57" s="78" t="s">
        <v>304</v>
      </c>
      <c r="B57" s="79" t="s">
        <v>195</v>
      </c>
      <c r="C57" s="248">
        <v>0</v>
      </c>
      <c r="D57" s="247">
        <v>0</v>
      </c>
      <c r="E57" s="247">
        <v>0</v>
      </c>
      <c r="F57" s="247">
        <v>0</v>
      </c>
      <c r="G57" s="247">
        <v>0</v>
      </c>
      <c r="H57" s="247">
        <v>0</v>
      </c>
    </row>
    <row r="58" spans="1:8" ht="15">
      <c r="A58" s="78"/>
      <c r="B58" s="79" t="s">
        <v>196</v>
      </c>
      <c r="C58" s="248">
        <v>0</v>
      </c>
      <c r="D58" s="247">
        <v>0</v>
      </c>
      <c r="E58" s="247">
        <v>0</v>
      </c>
      <c r="F58" s="247">
        <f>32254+5044+81256</f>
        <v>118554</v>
      </c>
      <c r="G58" s="247">
        <f>32254+5044+81256</f>
        <v>118554</v>
      </c>
      <c r="H58" s="248">
        <f>+C58+E58-F58</f>
        <v>-118554</v>
      </c>
    </row>
    <row r="59" spans="1:8" ht="15">
      <c r="A59" s="78"/>
      <c r="B59" s="79" t="s">
        <v>197</v>
      </c>
      <c r="C59" s="248">
        <v>0</v>
      </c>
      <c r="D59" s="247">
        <v>0</v>
      </c>
      <c r="E59" s="247">
        <v>0</v>
      </c>
      <c r="F59" s="247">
        <v>0</v>
      </c>
      <c r="G59" s="247">
        <v>0</v>
      </c>
      <c r="H59" s="247">
        <v>0</v>
      </c>
    </row>
    <row r="60" spans="1:8" ht="15">
      <c r="A60" s="78"/>
      <c r="B60" s="79" t="s">
        <v>198</v>
      </c>
      <c r="C60" s="248">
        <v>0</v>
      </c>
      <c r="D60" s="247">
        <v>0</v>
      </c>
      <c r="E60" s="247">
        <v>0</v>
      </c>
      <c r="F60" s="247">
        <v>0</v>
      </c>
      <c r="G60" s="247">
        <v>0</v>
      </c>
      <c r="H60" s="247">
        <v>0</v>
      </c>
    </row>
    <row r="61" spans="1:8" ht="15">
      <c r="A61" s="78"/>
      <c r="B61" s="79" t="s">
        <v>199</v>
      </c>
      <c r="C61" s="248">
        <v>0</v>
      </c>
      <c r="D61" s="247">
        <v>0</v>
      </c>
      <c r="E61" s="247">
        <v>0</v>
      </c>
      <c r="F61" s="247">
        <v>0</v>
      </c>
      <c r="G61" s="247">
        <v>0</v>
      </c>
      <c r="H61" s="247">
        <v>0</v>
      </c>
    </row>
    <row r="62" spans="1:8" ht="15">
      <c r="A62" s="349" t="s">
        <v>200</v>
      </c>
      <c r="B62" s="350"/>
      <c r="C62" s="243">
        <f>SUM(C63:C65)</f>
        <v>6129040</v>
      </c>
      <c r="D62" s="243">
        <f>SUM(D63:D65)</f>
        <v>-1150034.0999999996</v>
      </c>
      <c r="E62" s="243">
        <f>SUM(E63:E65)</f>
        <v>4979005.9</v>
      </c>
      <c r="F62" s="243">
        <f>SUM(F63:F65)</f>
        <v>0</v>
      </c>
      <c r="G62" s="243">
        <f>SUM(G63:G65)</f>
        <v>0</v>
      </c>
      <c r="H62" s="246">
        <f>+C62+E62-F62</f>
        <v>11108045.9</v>
      </c>
    </row>
    <row r="63" spans="1:8" ht="15">
      <c r="A63" s="78"/>
      <c r="B63" s="79" t="s">
        <v>201</v>
      </c>
      <c r="C63" s="248"/>
      <c r="D63" s="247"/>
      <c r="E63" s="247"/>
      <c r="F63" s="247"/>
      <c r="G63" s="247"/>
      <c r="H63" s="247"/>
    </row>
    <row r="64" spans="1:8" ht="15">
      <c r="A64" s="78"/>
      <c r="B64" s="79" t="s">
        <v>202</v>
      </c>
      <c r="C64" s="241">
        <v>6129040</v>
      </c>
      <c r="D64" s="242">
        <v>-1150034.0999999996</v>
      </c>
      <c r="E64" s="242">
        <f>+C64+D64</f>
        <v>4979005.9</v>
      </c>
      <c r="F64" s="242">
        <v>0</v>
      </c>
      <c r="G64" s="242">
        <v>0</v>
      </c>
      <c r="H64" s="247">
        <v>0</v>
      </c>
    </row>
    <row r="65" spans="1:8" ht="15">
      <c r="A65" s="78"/>
      <c r="B65" s="79" t="s">
        <v>203</v>
      </c>
      <c r="C65" s="248">
        <v>0</v>
      </c>
      <c r="D65" s="247">
        <v>0</v>
      </c>
      <c r="E65" s="247">
        <v>0</v>
      </c>
      <c r="F65" s="247">
        <v>0</v>
      </c>
      <c r="G65" s="247">
        <v>0</v>
      </c>
      <c r="H65" s="247">
        <v>0</v>
      </c>
    </row>
    <row r="66" spans="1:8" ht="15">
      <c r="A66" s="92" t="s">
        <v>204</v>
      </c>
      <c r="B66" s="91"/>
      <c r="C66" s="248">
        <f aca="true" t="shared" si="5" ref="C66:H66">SUM(C68:C75)</f>
        <v>0</v>
      </c>
      <c r="D66" s="248">
        <f t="shared" si="5"/>
        <v>0</v>
      </c>
      <c r="E66" s="248">
        <f t="shared" si="5"/>
        <v>0</v>
      </c>
      <c r="F66" s="248">
        <f t="shared" si="5"/>
        <v>0</v>
      </c>
      <c r="G66" s="248">
        <f t="shared" si="5"/>
        <v>0</v>
      </c>
      <c r="H66" s="248">
        <f t="shared" si="5"/>
        <v>0</v>
      </c>
    </row>
    <row r="67" spans="1:8" ht="15">
      <c r="A67" s="89" t="s">
        <v>205</v>
      </c>
      <c r="B67" s="90"/>
      <c r="C67" s="248"/>
      <c r="D67" s="248"/>
      <c r="E67" s="248"/>
      <c r="F67" s="248"/>
      <c r="G67" s="248"/>
      <c r="H67" s="248"/>
    </row>
    <row r="68" spans="1:8" ht="15">
      <c r="A68" s="78"/>
      <c r="B68" s="79" t="s">
        <v>206</v>
      </c>
      <c r="C68" s="248">
        <v>0</v>
      </c>
      <c r="D68" s="248">
        <v>0</v>
      </c>
      <c r="E68" s="248">
        <v>0</v>
      </c>
      <c r="F68" s="248">
        <v>0</v>
      </c>
      <c r="G68" s="248">
        <v>0</v>
      </c>
      <c r="H68" s="248">
        <v>0</v>
      </c>
    </row>
    <row r="69" spans="1:8" ht="15">
      <c r="A69" s="78"/>
      <c r="B69" s="79" t="s">
        <v>207</v>
      </c>
      <c r="C69" s="248">
        <v>0</v>
      </c>
      <c r="D69" s="248">
        <v>0</v>
      </c>
      <c r="E69" s="248">
        <v>0</v>
      </c>
      <c r="F69" s="248">
        <v>0</v>
      </c>
      <c r="G69" s="248">
        <v>0</v>
      </c>
      <c r="H69" s="248">
        <v>0</v>
      </c>
    </row>
    <row r="70" spans="1:8" ht="15">
      <c r="A70" s="78"/>
      <c r="B70" s="79" t="s">
        <v>208</v>
      </c>
      <c r="C70" s="248">
        <v>0</v>
      </c>
      <c r="D70" s="248">
        <v>0</v>
      </c>
      <c r="E70" s="248">
        <v>0</v>
      </c>
      <c r="F70" s="248">
        <v>0</v>
      </c>
      <c r="G70" s="248">
        <v>0</v>
      </c>
      <c r="H70" s="248">
        <v>0</v>
      </c>
    </row>
    <row r="71" spans="1:8" ht="15">
      <c r="A71" s="78"/>
      <c r="B71" s="79" t="s">
        <v>209</v>
      </c>
      <c r="C71" s="248">
        <v>0</v>
      </c>
      <c r="D71" s="248">
        <v>0</v>
      </c>
      <c r="E71" s="248">
        <v>0</v>
      </c>
      <c r="F71" s="248">
        <v>0</v>
      </c>
      <c r="G71" s="248">
        <v>0</v>
      </c>
      <c r="H71" s="248">
        <v>0</v>
      </c>
    </row>
    <row r="72" spans="1:8" ht="15">
      <c r="A72" s="78"/>
      <c r="B72" s="79" t="s">
        <v>210</v>
      </c>
      <c r="C72" s="248">
        <v>0</v>
      </c>
      <c r="D72" s="248">
        <v>0</v>
      </c>
      <c r="E72" s="248">
        <v>0</v>
      </c>
      <c r="F72" s="248">
        <v>0</v>
      </c>
      <c r="G72" s="248">
        <v>0</v>
      </c>
      <c r="H72" s="248">
        <v>0</v>
      </c>
    </row>
    <row r="73" spans="1:8" ht="15">
      <c r="A73" s="121"/>
      <c r="B73" s="120" t="s">
        <v>211</v>
      </c>
      <c r="C73" s="249">
        <v>0</v>
      </c>
      <c r="D73" s="249">
        <v>0</v>
      </c>
      <c r="E73" s="249">
        <v>0</v>
      </c>
      <c r="F73" s="249">
        <v>0</v>
      </c>
      <c r="G73" s="249">
        <v>0</v>
      </c>
      <c r="H73" s="249">
        <v>0</v>
      </c>
    </row>
    <row r="74" spans="1:8" ht="15">
      <c r="A74" s="78"/>
      <c r="B74" s="120" t="s">
        <v>212</v>
      </c>
      <c r="C74" s="248">
        <v>0</v>
      </c>
      <c r="D74" s="248">
        <v>0</v>
      </c>
      <c r="E74" s="248">
        <v>0</v>
      </c>
      <c r="F74" s="248">
        <v>0</v>
      </c>
      <c r="G74" s="248">
        <v>0</v>
      </c>
      <c r="H74" s="248">
        <v>0</v>
      </c>
    </row>
    <row r="75" spans="1:8" ht="15">
      <c r="A75" s="78"/>
      <c r="B75" s="79" t="s">
        <v>213</v>
      </c>
      <c r="C75" s="248">
        <v>0</v>
      </c>
      <c r="D75" s="248">
        <v>0</v>
      </c>
      <c r="E75" s="248">
        <v>0</v>
      </c>
      <c r="F75" s="248">
        <v>0</v>
      </c>
      <c r="G75" s="248">
        <v>0</v>
      </c>
      <c r="H75" s="248">
        <v>0</v>
      </c>
    </row>
    <row r="76" spans="1:8" ht="15">
      <c r="A76" s="349" t="s">
        <v>214</v>
      </c>
      <c r="B76" s="350"/>
      <c r="C76" s="248">
        <f aca="true" t="shared" si="6" ref="C76:H76">SUM(C77:C79)</f>
        <v>0</v>
      </c>
      <c r="D76" s="248">
        <f t="shared" si="6"/>
        <v>0</v>
      </c>
      <c r="E76" s="248">
        <f t="shared" si="6"/>
        <v>0</v>
      </c>
      <c r="F76" s="248">
        <f t="shared" si="6"/>
        <v>0</v>
      </c>
      <c r="G76" s="248">
        <f t="shared" si="6"/>
        <v>0</v>
      </c>
      <c r="H76" s="248">
        <f t="shared" si="6"/>
        <v>0</v>
      </c>
    </row>
    <row r="77" spans="1:8" ht="15">
      <c r="A77" s="78"/>
      <c r="B77" s="79" t="s">
        <v>215</v>
      </c>
      <c r="C77" s="248">
        <v>0</v>
      </c>
      <c r="D77" s="248">
        <v>0</v>
      </c>
      <c r="E77" s="248">
        <v>0</v>
      </c>
      <c r="F77" s="248">
        <v>0</v>
      </c>
      <c r="G77" s="248">
        <v>0</v>
      </c>
      <c r="H77" s="248">
        <v>0</v>
      </c>
    </row>
    <row r="78" spans="1:8" ht="15">
      <c r="A78" s="78"/>
      <c r="B78" s="79" t="s">
        <v>216</v>
      </c>
      <c r="C78" s="248">
        <v>0</v>
      </c>
      <c r="D78" s="248">
        <v>0</v>
      </c>
      <c r="E78" s="248">
        <v>0</v>
      </c>
      <c r="F78" s="248">
        <v>0</v>
      </c>
      <c r="G78" s="248">
        <v>0</v>
      </c>
      <c r="H78" s="248">
        <v>0</v>
      </c>
    </row>
    <row r="79" spans="1:8" ht="15">
      <c r="A79" s="78"/>
      <c r="B79" s="79" t="s">
        <v>217</v>
      </c>
      <c r="C79" s="248">
        <v>0</v>
      </c>
      <c r="D79" s="248">
        <v>0</v>
      </c>
      <c r="E79" s="248">
        <v>0</v>
      </c>
      <c r="F79" s="248">
        <v>0</v>
      </c>
      <c r="G79" s="248">
        <v>0</v>
      </c>
      <c r="H79" s="248">
        <v>0</v>
      </c>
    </row>
    <row r="80" spans="1:8" ht="15">
      <c r="A80" s="349" t="s">
        <v>218</v>
      </c>
      <c r="B80" s="350"/>
      <c r="C80" s="248">
        <f aca="true" t="shared" si="7" ref="C80:H80">SUM(C81:C87)</f>
        <v>0</v>
      </c>
      <c r="D80" s="248">
        <f t="shared" si="7"/>
        <v>0</v>
      </c>
      <c r="E80" s="248">
        <f t="shared" si="7"/>
        <v>0</v>
      </c>
      <c r="F80" s="248">
        <f t="shared" si="7"/>
        <v>0</v>
      </c>
      <c r="G80" s="248">
        <f t="shared" si="7"/>
        <v>0</v>
      </c>
      <c r="H80" s="248">
        <f t="shared" si="7"/>
        <v>0</v>
      </c>
    </row>
    <row r="81" spans="1:8" ht="15">
      <c r="A81" s="78"/>
      <c r="B81" s="79" t="s">
        <v>219</v>
      </c>
      <c r="C81" s="248">
        <v>0</v>
      </c>
      <c r="D81" s="248">
        <v>0</v>
      </c>
      <c r="E81" s="248">
        <v>0</v>
      </c>
      <c r="F81" s="248">
        <v>0</v>
      </c>
      <c r="G81" s="248">
        <v>0</v>
      </c>
      <c r="H81" s="248">
        <v>0</v>
      </c>
    </row>
    <row r="82" spans="1:8" ht="15">
      <c r="A82" s="78"/>
      <c r="B82" s="79" t="s">
        <v>220</v>
      </c>
      <c r="C82" s="248">
        <v>0</v>
      </c>
      <c r="D82" s="248">
        <v>0</v>
      </c>
      <c r="E82" s="248">
        <v>0</v>
      </c>
      <c r="F82" s="248">
        <v>0</v>
      </c>
      <c r="G82" s="248">
        <v>0</v>
      </c>
      <c r="H82" s="248">
        <v>0</v>
      </c>
    </row>
    <row r="83" spans="1:8" ht="15">
      <c r="A83" s="78"/>
      <c r="B83" s="79" t="s">
        <v>221</v>
      </c>
      <c r="C83" s="248">
        <v>0</v>
      </c>
      <c r="D83" s="248">
        <v>0</v>
      </c>
      <c r="E83" s="248">
        <v>0</v>
      </c>
      <c r="F83" s="248">
        <v>0</v>
      </c>
      <c r="G83" s="248">
        <v>0</v>
      </c>
      <c r="H83" s="248">
        <v>0</v>
      </c>
    </row>
    <row r="84" spans="1:8" ht="15">
      <c r="A84" s="78"/>
      <c r="B84" s="79" t="s">
        <v>222</v>
      </c>
      <c r="C84" s="248">
        <v>0</v>
      </c>
      <c r="D84" s="248">
        <v>0</v>
      </c>
      <c r="E84" s="248">
        <v>0</v>
      </c>
      <c r="F84" s="248">
        <v>0</v>
      </c>
      <c r="G84" s="248">
        <v>0</v>
      </c>
      <c r="H84" s="248">
        <v>0</v>
      </c>
    </row>
    <row r="85" spans="1:8" ht="15">
      <c r="A85" s="78"/>
      <c r="B85" s="79" t="s">
        <v>223</v>
      </c>
      <c r="C85" s="248">
        <v>0</v>
      </c>
      <c r="D85" s="248">
        <v>0</v>
      </c>
      <c r="E85" s="248">
        <v>0</v>
      </c>
      <c r="F85" s="248">
        <v>0</v>
      </c>
      <c r="G85" s="248">
        <v>0</v>
      </c>
      <c r="H85" s="248">
        <v>0</v>
      </c>
    </row>
    <row r="86" spans="1:8" ht="15">
      <c r="A86" s="78"/>
      <c r="B86" s="79" t="s">
        <v>224</v>
      </c>
      <c r="C86" s="248">
        <v>0</v>
      </c>
      <c r="D86" s="248">
        <v>0</v>
      </c>
      <c r="E86" s="248">
        <v>0</v>
      </c>
      <c r="F86" s="248">
        <v>0</v>
      </c>
      <c r="G86" s="248">
        <v>0</v>
      </c>
      <c r="H86" s="248">
        <v>0</v>
      </c>
    </row>
    <row r="87" spans="1:8" ht="15">
      <c r="A87" s="78"/>
      <c r="B87" s="79" t="s">
        <v>225</v>
      </c>
      <c r="C87" s="248">
        <v>0</v>
      </c>
      <c r="D87" s="248">
        <v>0</v>
      </c>
      <c r="E87" s="248">
        <v>0</v>
      </c>
      <c r="F87" s="248">
        <v>0</v>
      </c>
      <c r="G87" s="248">
        <v>0</v>
      </c>
      <c r="H87" s="248">
        <v>0</v>
      </c>
    </row>
    <row r="88" spans="1:8" ht="15">
      <c r="A88" s="358"/>
      <c r="B88" s="359"/>
      <c r="C88" s="250"/>
      <c r="D88" s="251"/>
      <c r="E88" s="251"/>
      <c r="F88" s="251"/>
      <c r="G88" s="251"/>
      <c r="H88" s="251"/>
    </row>
    <row r="89" spans="1:8" ht="15">
      <c r="A89" s="67"/>
      <c r="B89" s="68"/>
      <c r="C89" s="252"/>
      <c r="D89" s="252"/>
      <c r="E89" s="252"/>
      <c r="F89" s="252"/>
      <c r="G89" s="252"/>
      <c r="H89" s="252"/>
    </row>
    <row r="90" spans="1:8" ht="15">
      <c r="A90" s="356" t="s">
        <v>226</v>
      </c>
      <c r="B90" s="357"/>
      <c r="C90" s="253">
        <f>+C91+C99+C110+C121+C132+C143+C147+C157+C161</f>
        <v>265942341</v>
      </c>
      <c r="D90" s="253">
        <f>+D91+D99+D110+D121+D132+D143+D147+D157+D161</f>
        <v>20753910.869999968</v>
      </c>
      <c r="E90" s="253">
        <f>+E91+E99+E110+E121+E132+E143+E147+E157+E161</f>
        <v>286696251.86999995</v>
      </c>
      <c r="F90" s="253">
        <f>+F91+F99+F110+F121+F132+F143+F147+F157+F161</f>
        <v>292107372.63</v>
      </c>
      <c r="G90" s="253">
        <f>+G91+G99+G110+G121+G132+G143+G147+G157+G161</f>
        <v>292107372.63</v>
      </c>
      <c r="H90" s="253">
        <f aca="true" t="shared" si="8" ref="H90:H96">+C90+E90-F90</f>
        <v>260531220.2399999</v>
      </c>
    </row>
    <row r="91" spans="1:8" ht="15">
      <c r="A91" s="351" t="s">
        <v>148</v>
      </c>
      <c r="B91" s="352"/>
      <c r="C91" s="245">
        <f>SUM(C92:C98)</f>
        <v>251564713</v>
      </c>
      <c r="D91" s="245">
        <f>SUM(D92:D98)</f>
        <v>20610497.52999997</v>
      </c>
      <c r="E91" s="245">
        <f>SUM(E92:E98)</f>
        <v>272175210.53</v>
      </c>
      <c r="F91" s="245">
        <f>SUM(F92:F98)</f>
        <v>274981605.72</v>
      </c>
      <c r="G91" s="245">
        <f>SUM(G92:G98)</f>
        <v>274981605.72</v>
      </c>
      <c r="H91" s="246">
        <f t="shared" si="8"/>
        <v>248758317.80999994</v>
      </c>
    </row>
    <row r="92" spans="1:8" ht="15">
      <c r="A92" s="78"/>
      <c r="B92" s="79" t="s">
        <v>149</v>
      </c>
      <c r="C92" s="241">
        <v>124028864</v>
      </c>
      <c r="D92" s="242">
        <v>18133424.379999995</v>
      </c>
      <c r="E92" s="242">
        <f>+C92+D92</f>
        <v>142162288.38</v>
      </c>
      <c r="F92" s="242">
        <f>+'[1]PPTO FEDERAL Consolidado'!$U$10</f>
        <v>147587929.57</v>
      </c>
      <c r="G92" s="242">
        <f>+F92</f>
        <v>147587929.57</v>
      </c>
      <c r="H92" s="242">
        <f t="shared" si="8"/>
        <v>118603222.81</v>
      </c>
    </row>
    <row r="93" spans="1:8" ht="15">
      <c r="A93" s="78"/>
      <c r="B93" s="79" t="s">
        <v>150</v>
      </c>
      <c r="C93" s="241">
        <v>0</v>
      </c>
      <c r="D93" s="242"/>
      <c r="E93" s="242">
        <f>+C93+D93</f>
        <v>0</v>
      </c>
      <c r="F93" s="242"/>
      <c r="G93" s="242">
        <f>+F93</f>
        <v>0</v>
      </c>
      <c r="H93" s="242">
        <f t="shared" si="8"/>
        <v>0</v>
      </c>
    </row>
    <row r="94" spans="1:8" ht="15">
      <c r="A94" s="78"/>
      <c r="B94" s="79" t="s">
        <v>151</v>
      </c>
      <c r="C94" s="241">
        <v>28532224</v>
      </c>
      <c r="D94" s="242">
        <v>4773319.6599999815</v>
      </c>
      <c r="E94" s="242">
        <f>+C94+D94</f>
        <v>33305543.65999998</v>
      </c>
      <c r="F94" s="242">
        <f>+'[1]PPTO FEDERAL Consolidado'!$U$11</f>
        <v>39535550.81</v>
      </c>
      <c r="G94" s="242">
        <f>+F94</f>
        <v>39535550.81</v>
      </c>
      <c r="H94" s="242">
        <f t="shared" si="8"/>
        <v>22302216.84999998</v>
      </c>
    </row>
    <row r="95" spans="1:8" ht="15">
      <c r="A95" s="78"/>
      <c r="B95" s="79" t="s">
        <v>152</v>
      </c>
      <c r="C95" s="241">
        <v>41611292</v>
      </c>
      <c r="D95" s="242">
        <v>14469760.939999998</v>
      </c>
      <c r="E95" s="242">
        <f>+C95+D95</f>
        <v>56081052.94</v>
      </c>
      <c r="F95" s="242">
        <f>+'[1]PPTO FEDERAL Consolidado'!$U$12</f>
        <v>55781192.800000004</v>
      </c>
      <c r="G95" s="242">
        <f>+F95</f>
        <v>55781192.800000004</v>
      </c>
      <c r="H95" s="242">
        <f t="shared" si="8"/>
        <v>41911152.13999999</v>
      </c>
    </row>
    <row r="96" spans="1:8" ht="15">
      <c r="A96" s="78"/>
      <c r="B96" s="79" t="s">
        <v>153</v>
      </c>
      <c r="C96" s="241">
        <v>57392333</v>
      </c>
      <c r="D96" s="242">
        <v>-16766007.450000003</v>
      </c>
      <c r="E96" s="242">
        <f>+C96+D96</f>
        <v>40626325.55</v>
      </c>
      <c r="F96" s="242">
        <f>+'[1]PPTO FEDERAL Consolidado'!$U$13</f>
        <v>32076932.540000003</v>
      </c>
      <c r="G96" s="242">
        <f>+F96</f>
        <v>32076932.540000003</v>
      </c>
      <c r="H96" s="242">
        <f t="shared" si="8"/>
        <v>65941726.00999999</v>
      </c>
    </row>
    <row r="97" spans="1:8" ht="15">
      <c r="A97" s="78"/>
      <c r="B97" s="79" t="s">
        <v>154</v>
      </c>
      <c r="C97" s="241">
        <v>0</v>
      </c>
      <c r="D97" s="241">
        <v>0</v>
      </c>
      <c r="E97" s="241">
        <v>0</v>
      </c>
      <c r="F97" s="241">
        <v>0</v>
      </c>
      <c r="G97" s="241">
        <v>0</v>
      </c>
      <c r="H97" s="241">
        <v>0</v>
      </c>
    </row>
    <row r="98" spans="1:8" ht="15">
      <c r="A98" s="78"/>
      <c r="B98" s="79" t="s">
        <v>155</v>
      </c>
      <c r="C98" s="241">
        <v>0</v>
      </c>
      <c r="D98" s="241">
        <v>0</v>
      </c>
      <c r="E98" s="241">
        <v>0</v>
      </c>
      <c r="F98" s="241">
        <v>0</v>
      </c>
      <c r="G98" s="241">
        <v>0</v>
      </c>
      <c r="H98" s="241">
        <v>0</v>
      </c>
    </row>
    <row r="99" spans="1:8" ht="15">
      <c r="A99" s="351" t="s">
        <v>156</v>
      </c>
      <c r="B99" s="352"/>
      <c r="C99" s="243">
        <f>SUM(C100:C109)</f>
        <v>7091000</v>
      </c>
      <c r="D99" s="243">
        <f>SUM(D100:D109)</f>
        <v>303513.7599999998</v>
      </c>
      <c r="E99" s="243">
        <f>SUM(E100:E109)</f>
        <v>7394513.76</v>
      </c>
      <c r="F99" s="243">
        <f>SUM(F100:F109)</f>
        <v>7282559.209999999</v>
      </c>
      <c r="G99" s="243">
        <f>SUM(G100:G109)</f>
        <v>7282559.209999999</v>
      </c>
      <c r="H99" s="254">
        <f>+C99+E99-G99</f>
        <v>7202954.550000001</v>
      </c>
    </row>
    <row r="100" spans="1:8" ht="15">
      <c r="A100" s="349"/>
      <c r="B100" s="79" t="s">
        <v>157</v>
      </c>
      <c r="C100" s="355">
        <v>6311000</v>
      </c>
      <c r="D100" s="355">
        <v>243942.25999999978</v>
      </c>
      <c r="E100" s="355">
        <f>+C100+D100</f>
        <v>6554942.26</v>
      </c>
      <c r="F100" s="355">
        <f>+'[1]PPTO FEDERAL Consolidado'!$U$17</f>
        <v>6282088.399999999</v>
      </c>
      <c r="G100" s="355">
        <f>+F100</f>
        <v>6282088.399999999</v>
      </c>
      <c r="H100" s="355">
        <v>1547271.8499999996</v>
      </c>
    </row>
    <row r="101" spans="1:8" ht="15">
      <c r="A101" s="349"/>
      <c r="B101" s="79" t="s">
        <v>158</v>
      </c>
      <c r="C101" s="355"/>
      <c r="D101" s="355"/>
      <c r="E101" s="355"/>
      <c r="F101" s="355"/>
      <c r="G101" s="355"/>
      <c r="H101" s="355"/>
    </row>
    <row r="102" spans="1:8" ht="15">
      <c r="A102" s="78"/>
      <c r="B102" s="79" t="s">
        <v>159</v>
      </c>
      <c r="C102" s="241">
        <v>0</v>
      </c>
      <c r="D102" s="241">
        <v>0</v>
      </c>
      <c r="E102" s="242">
        <f aca="true" t="shared" si="9" ref="E102:E114">+C102+D102</f>
        <v>0</v>
      </c>
      <c r="F102" s="242">
        <v>0</v>
      </c>
      <c r="G102" s="242">
        <v>0</v>
      </c>
      <c r="H102" s="242">
        <f>+C102+E102-F102</f>
        <v>0</v>
      </c>
    </row>
    <row r="103" spans="1:8" ht="15">
      <c r="A103" s="78"/>
      <c r="B103" s="79" t="s">
        <v>160</v>
      </c>
      <c r="C103" s="241">
        <v>0</v>
      </c>
      <c r="D103" s="241">
        <v>0</v>
      </c>
      <c r="E103" s="242">
        <f t="shared" si="9"/>
        <v>0</v>
      </c>
      <c r="F103" s="242">
        <f>30776+69420+2297+157464+31500+24960</f>
        <v>316417</v>
      </c>
      <c r="G103" s="242">
        <f>+F103</f>
        <v>316417</v>
      </c>
      <c r="H103" s="242">
        <f aca="true" t="shared" si="10" ref="H103:H109">+C103+E103-F103</f>
        <v>-316417</v>
      </c>
    </row>
    <row r="104" spans="1:8" ht="15">
      <c r="A104" s="78"/>
      <c r="B104" s="79" t="s">
        <v>161</v>
      </c>
      <c r="C104" s="241">
        <v>0</v>
      </c>
      <c r="D104" s="241">
        <v>0</v>
      </c>
      <c r="E104" s="242">
        <f t="shared" si="9"/>
        <v>0</v>
      </c>
      <c r="F104" s="242"/>
      <c r="G104" s="242"/>
      <c r="H104" s="242">
        <f t="shared" si="10"/>
        <v>0</v>
      </c>
    </row>
    <row r="105" spans="1:8" ht="15">
      <c r="A105" s="78"/>
      <c r="B105" s="79" t="s">
        <v>162</v>
      </c>
      <c r="C105" s="241">
        <v>620000</v>
      </c>
      <c r="D105" s="242">
        <v>147619.21999999997</v>
      </c>
      <c r="E105" s="242">
        <f t="shared" si="9"/>
        <v>767619.22</v>
      </c>
      <c r="F105" s="242">
        <f>+'[1]PPTO FEDERAL Consolidado'!$U$19</f>
        <v>580397.81</v>
      </c>
      <c r="G105" s="242">
        <f>+'[1]PPTO FEDERAL Consolidado'!$U$19</f>
        <v>580397.81</v>
      </c>
      <c r="H105" s="242">
        <f t="shared" si="10"/>
        <v>807221.4099999999</v>
      </c>
    </row>
    <row r="106" spans="1:8" ht="15">
      <c r="A106" s="78"/>
      <c r="B106" s="79" t="s">
        <v>163</v>
      </c>
      <c r="C106" s="241">
        <v>0</v>
      </c>
      <c r="D106" s="242">
        <v>0</v>
      </c>
      <c r="E106" s="242">
        <v>0</v>
      </c>
      <c r="F106" s="242">
        <v>0</v>
      </c>
      <c r="G106" s="242">
        <v>0</v>
      </c>
      <c r="H106" s="242">
        <f t="shared" si="10"/>
        <v>0</v>
      </c>
    </row>
    <row r="107" spans="1:8" ht="15">
      <c r="A107" s="78"/>
      <c r="B107" s="79" t="s">
        <v>164</v>
      </c>
      <c r="C107" s="241">
        <v>160000</v>
      </c>
      <c r="D107" s="242">
        <v>-88047.72</v>
      </c>
      <c r="E107" s="242">
        <f t="shared" si="9"/>
        <v>71952.28</v>
      </c>
      <c r="F107" s="242">
        <f>+'[1]PPTO FEDERAL Consolidado'!$U$18</f>
        <v>7670</v>
      </c>
      <c r="G107" s="242">
        <f>+F107</f>
        <v>7670</v>
      </c>
      <c r="H107" s="242">
        <f t="shared" si="10"/>
        <v>224282.28</v>
      </c>
    </row>
    <row r="108" spans="1:8" ht="15">
      <c r="A108" s="78"/>
      <c r="B108" s="79" t="s">
        <v>165</v>
      </c>
      <c r="C108" s="241">
        <v>0</v>
      </c>
      <c r="D108" s="242">
        <v>0</v>
      </c>
      <c r="E108" s="242">
        <f t="shared" si="9"/>
        <v>0</v>
      </c>
      <c r="F108" s="242">
        <v>0</v>
      </c>
      <c r="G108" s="242">
        <v>0</v>
      </c>
      <c r="H108" s="242">
        <f t="shared" si="10"/>
        <v>0</v>
      </c>
    </row>
    <row r="109" spans="1:8" ht="15">
      <c r="A109" s="78"/>
      <c r="B109" s="79" t="s">
        <v>166</v>
      </c>
      <c r="C109" s="241">
        <v>0</v>
      </c>
      <c r="D109" s="242">
        <v>0</v>
      </c>
      <c r="E109" s="242">
        <f t="shared" si="9"/>
        <v>0</v>
      </c>
      <c r="F109" s="242">
        <f>9188+1494+67737+13066+1749+2752</f>
        <v>95986</v>
      </c>
      <c r="G109" s="242">
        <f>+F109</f>
        <v>95986</v>
      </c>
      <c r="H109" s="242">
        <f t="shared" si="10"/>
        <v>-95986</v>
      </c>
    </row>
    <row r="110" spans="1:8" ht="15">
      <c r="A110" s="351" t="s">
        <v>167</v>
      </c>
      <c r="B110" s="352"/>
      <c r="C110" s="243">
        <f>SUM(C111:C120)</f>
        <v>7286628</v>
      </c>
      <c r="D110" s="243">
        <f>SUM(D111:D120)</f>
        <v>-160100.41999999998</v>
      </c>
      <c r="E110" s="243">
        <f>SUM(E111:E120)</f>
        <v>7126527.58</v>
      </c>
      <c r="F110" s="243">
        <f>SUM(F111:F120)</f>
        <v>9843207.7</v>
      </c>
      <c r="G110" s="243">
        <f>SUM(G111:G120)</f>
        <v>9843207.7</v>
      </c>
      <c r="H110" s="254">
        <f aca="true" t="shared" si="11" ref="H110:H115">+C110+E110-F110</f>
        <v>4569947.880000001</v>
      </c>
    </row>
    <row r="111" spans="1:8" ht="15">
      <c r="A111" s="78"/>
      <c r="B111" s="79" t="s">
        <v>168</v>
      </c>
      <c r="C111" s="241">
        <v>3372000</v>
      </c>
      <c r="D111" s="242">
        <v>345053.9700000002</v>
      </c>
      <c r="E111" s="242">
        <f t="shared" si="9"/>
        <v>3717053.97</v>
      </c>
      <c r="F111" s="242">
        <f>+'[1]PPTO FEDERAL Consolidado'!$U$22</f>
        <v>3522081.3099999996</v>
      </c>
      <c r="G111" s="242">
        <f>+F111</f>
        <v>3522081.3099999996</v>
      </c>
      <c r="H111" s="242">
        <f t="shared" si="11"/>
        <v>3566972.660000001</v>
      </c>
    </row>
    <row r="112" spans="1:8" ht="15">
      <c r="A112" s="78"/>
      <c r="B112" s="79" t="s">
        <v>169</v>
      </c>
      <c r="C112" s="241"/>
      <c r="D112" s="242"/>
      <c r="E112" s="242">
        <f t="shared" si="9"/>
        <v>0</v>
      </c>
      <c r="F112" s="242"/>
      <c r="G112" s="242">
        <f>+F112</f>
        <v>0</v>
      </c>
      <c r="H112" s="242">
        <f t="shared" si="11"/>
        <v>0</v>
      </c>
    </row>
    <row r="113" spans="1:8" ht="15">
      <c r="A113" s="78"/>
      <c r="B113" s="79" t="s">
        <v>170</v>
      </c>
      <c r="C113" s="241">
        <v>3518628</v>
      </c>
      <c r="D113" s="242">
        <v>-513206.18000000017</v>
      </c>
      <c r="E113" s="242">
        <f t="shared" si="9"/>
        <v>3005421.82</v>
      </c>
      <c r="F113" s="242">
        <f>+'[1]PPTO FEDERAL Consolidado'!$U$23</f>
        <v>3548605.82</v>
      </c>
      <c r="G113" s="242">
        <f>+F113</f>
        <v>3548605.82</v>
      </c>
      <c r="H113" s="242">
        <f t="shared" si="11"/>
        <v>2975444.0000000005</v>
      </c>
    </row>
    <row r="114" spans="1:8" ht="15">
      <c r="A114" s="78"/>
      <c r="B114" s="79" t="s">
        <v>171</v>
      </c>
      <c r="C114" s="241"/>
      <c r="D114" s="242"/>
      <c r="E114" s="242">
        <f t="shared" si="9"/>
        <v>0</v>
      </c>
      <c r="F114" s="242"/>
      <c r="G114" s="242"/>
      <c r="H114" s="242">
        <f t="shared" si="11"/>
        <v>0</v>
      </c>
    </row>
    <row r="115" spans="1:8" ht="15">
      <c r="A115" s="349"/>
      <c r="B115" s="79" t="s">
        <v>172</v>
      </c>
      <c r="C115" s="355">
        <v>0</v>
      </c>
      <c r="D115" s="355">
        <v>0</v>
      </c>
      <c r="E115" s="355">
        <v>0</v>
      </c>
      <c r="F115" s="355">
        <f>+'[1]PPTO FEDERAL Consolidado'!$U$24</f>
        <v>2367258.4</v>
      </c>
      <c r="G115" s="355">
        <f>+F115</f>
        <v>2367258.4</v>
      </c>
      <c r="H115" s="355">
        <f t="shared" si="11"/>
        <v>-2367258.4</v>
      </c>
    </row>
    <row r="116" spans="1:8" ht="15">
      <c r="A116" s="349"/>
      <c r="B116" s="79" t="s">
        <v>173</v>
      </c>
      <c r="C116" s="355"/>
      <c r="D116" s="355"/>
      <c r="E116" s="355"/>
      <c r="F116" s="355"/>
      <c r="G116" s="355"/>
      <c r="H116" s="355"/>
    </row>
    <row r="117" spans="1:8" ht="15">
      <c r="A117" s="78"/>
      <c r="B117" s="79" t="s">
        <v>174</v>
      </c>
      <c r="C117" s="241">
        <v>396000</v>
      </c>
      <c r="D117" s="242">
        <v>8051.789999999979</v>
      </c>
      <c r="E117" s="242">
        <f>+C117+D117</f>
        <v>404051.79</v>
      </c>
      <c r="F117" s="242">
        <f>+'[1]PPTO FEDERAL Consolidado'!$U$25</f>
        <v>405262.1699999999</v>
      </c>
      <c r="G117" s="242">
        <f>+F117</f>
        <v>405262.1699999999</v>
      </c>
      <c r="H117" s="242">
        <f>+C117+E117-F117</f>
        <v>394789.6200000001</v>
      </c>
    </row>
    <row r="118" spans="1:8" ht="15">
      <c r="A118" s="78"/>
      <c r="B118" s="79" t="s">
        <v>175</v>
      </c>
      <c r="C118" s="241">
        <v>0</v>
      </c>
      <c r="D118" s="242">
        <v>0</v>
      </c>
      <c r="E118" s="242">
        <f>+C118+D118</f>
        <v>0</v>
      </c>
      <c r="F118" s="242">
        <v>0</v>
      </c>
      <c r="G118" s="242">
        <v>0</v>
      </c>
      <c r="H118" s="242">
        <v>0</v>
      </c>
    </row>
    <row r="119" spans="1:8" ht="14.25">
      <c r="A119" s="78"/>
      <c r="B119" s="79" t="s">
        <v>176</v>
      </c>
      <c r="C119" s="241">
        <v>0</v>
      </c>
      <c r="D119" s="242">
        <v>0</v>
      </c>
      <c r="E119" s="242">
        <f>+C119+D119</f>
        <v>0</v>
      </c>
      <c r="F119" s="242">
        <v>0</v>
      </c>
      <c r="G119" s="242">
        <v>0</v>
      </c>
      <c r="H119" s="242">
        <v>0</v>
      </c>
    </row>
    <row r="120" spans="1:8" ht="14.25">
      <c r="A120" s="78"/>
      <c r="B120" s="79" t="s">
        <v>177</v>
      </c>
      <c r="C120" s="241">
        <v>0</v>
      </c>
      <c r="D120" s="242">
        <v>0</v>
      </c>
      <c r="E120" s="242">
        <f>+C120+D120</f>
        <v>0</v>
      </c>
      <c r="F120" s="242">
        <v>0</v>
      </c>
      <c r="G120" s="242">
        <v>0</v>
      </c>
      <c r="H120" s="242">
        <v>0</v>
      </c>
    </row>
    <row r="121" spans="1:8" ht="14.25">
      <c r="A121" s="349" t="s">
        <v>178</v>
      </c>
      <c r="B121" s="350"/>
      <c r="C121" s="243">
        <f aca="true" t="shared" si="12" ref="C121:H121">SUM(C123:C131)</f>
        <v>0</v>
      </c>
      <c r="D121" s="243">
        <f t="shared" si="12"/>
        <v>0</v>
      </c>
      <c r="E121" s="243">
        <f t="shared" si="12"/>
        <v>0</v>
      </c>
      <c r="F121" s="243">
        <f t="shared" si="12"/>
        <v>0</v>
      </c>
      <c r="G121" s="243">
        <f t="shared" si="12"/>
        <v>0</v>
      </c>
      <c r="H121" s="243">
        <f t="shared" si="12"/>
        <v>0</v>
      </c>
    </row>
    <row r="122" spans="1:8" ht="14.25">
      <c r="A122" s="349" t="s">
        <v>179</v>
      </c>
      <c r="B122" s="350"/>
      <c r="C122" s="243"/>
      <c r="D122" s="243"/>
      <c r="E122" s="243"/>
      <c r="F122" s="243"/>
      <c r="G122" s="243"/>
      <c r="H122" s="243"/>
    </row>
    <row r="123" spans="1:8" ht="14.25">
      <c r="A123" s="78"/>
      <c r="B123" s="79" t="s">
        <v>180</v>
      </c>
      <c r="C123" s="241">
        <v>0</v>
      </c>
      <c r="D123" s="241">
        <v>0</v>
      </c>
      <c r="E123" s="241">
        <v>0</v>
      </c>
      <c r="F123" s="241">
        <v>0</v>
      </c>
      <c r="G123" s="241">
        <v>0</v>
      </c>
      <c r="H123" s="241">
        <v>0</v>
      </c>
    </row>
    <row r="124" spans="1:8" ht="14.25">
      <c r="A124" s="78"/>
      <c r="B124" s="79" t="s">
        <v>181</v>
      </c>
      <c r="C124" s="241">
        <v>0</v>
      </c>
      <c r="D124" s="241">
        <v>0</v>
      </c>
      <c r="E124" s="241">
        <v>0</v>
      </c>
      <c r="F124" s="241">
        <v>0</v>
      </c>
      <c r="G124" s="241">
        <v>0</v>
      </c>
      <c r="H124" s="241">
        <v>0</v>
      </c>
    </row>
    <row r="125" spans="1:8" ht="14.25">
      <c r="A125" s="78"/>
      <c r="B125" s="79" t="s">
        <v>182</v>
      </c>
      <c r="C125" s="241">
        <v>0</v>
      </c>
      <c r="D125" s="241">
        <v>0</v>
      </c>
      <c r="E125" s="241">
        <v>0</v>
      </c>
      <c r="F125" s="241">
        <v>0</v>
      </c>
      <c r="G125" s="241">
        <v>0</v>
      </c>
      <c r="H125" s="241">
        <v>0</v>
      </c>
    </row>
    <row r="126" spans="1:8" ht="14.25">
      <c r="A126" s="78"/>
      <c r="B126" s="79" t="s">
        <v>183</v>
      </c>
      <c r="C126" s="241">
        <v>0</v>
      </c>
      <c r="D126" s="241">
        <v>0</v>
      </c>
      <c r="E126" s="241">
        <v>0</v>
      </c>
      <c r="F126" s="241">
        <v>0</v>
      </c>
      <c r="G126" s="241">
        <v>0</v>
      </c>
      <c r="H126" s="241">
        <v>0</v>
      </c>
    </row>
    <row r="127" spans="1:8" ht="14.25">
      <c r="A127" s="78"/>
      <c r="B127" s="79" t="s">
        <v>184</v>
      </c>
      <c r="C127" s="241">
        <v>0</v>
      </c>
      <c r="D127" s="241">
        <v>0</v>
      </c>
      <c r="E127" s="241">
        <v>0</v>
      </c>
      <c r="F127" s="241">
        <v>0</v>
      </c>
      <c r="G127" s="241">
        <v>0</v>
      </c>
      <c r="H127" s="241">
        <v>0</v>
      </c>
    </row>
    <row r="128" spans="1:8" ht="14.25">
      <c r="A128" s="78"/>
      <c r="B128" s="79" t="s">
        <v>185</v>
      </c>
      <c r="C128" s="241">
        <v>0</v>
      </c>
      <c r="D128" s="241">
        <v>0</v>
      </c>
      <c r="E128" s="241">
        <v>0</v>
      </c>
      <c r="F128" s="241">
        <v>0</v>
      </c>
      <c r="G128" s="241">
        <v>0</v>
      </c>
      <c r="H128" s="241">
        <v>0</v>
      </c>
    </row>
    <row r="129" spans="1:8" ht="14.25">
      <c r="A129" s="78"/>
      <c r="B129" s="79" t="s">
        <v>186</v>
      </c>
      <c r="C129" s="241">
        <v>0</v>
      </c>
      <c r="D129" s="241">
        <v>0</v>
      </c>
      <c r="E129" s="241">
        <v>0</v>
      </c>
      <c r="F129" s="241">
        <v>0</v>
      </c>
      <c r="G129" s="241">
        <v>0</v>
      </c>
      <c r="H129" s="241">
        <v>0</v>
      </c>
    </row>
    <row r="130" spans="1:8" ht="14.25">
      <c r="A130" s="78"/>
      <c r="B130" s="79" t="s">
        <v>187</v>
      </c>
      <c r="C130" s="241">
        <v>0</v>
      </c>
      <c r="D130" s="241">
        <v>0</v>
      </c>
      <c r="E130" s="241">
        <v>0</v>
      </c>
      <c r="F130" s="241">
        <v>0</v>
      </c>
      <c r="G130" s="241">
        <v>0</v>
      </c>
      <c r="H130" s="241">
        <v>0</v>
      </c>
    </row>
    <row r="131" spans="1:8" ht="14.25">
      <c r="A131" s="78"/>
      <c r="B131" s="79" t="s">
        <v>188</v>
      </c>
      <c r="C131" s="241">
        <v>0</v>
      </c>
      <c r="D131" s="241">
        <v>0</v>
      </c>
      <c r="E131" s="241">
        <v>0</v>
      </c>
      <c r="F131" s="241">
        <v>0</v>
      </c>
      <c r="G131" s="241">
        <v>0</v>
      </c>
      <c r="H131" s="241">
        <v>0</v>
      </c>
    </row>
    <row r="132" spans="1:8" ht="14.25">
      <c r="A132" s="88" t="s">
        <v>189</v>
      </c>
      <c r="B132" s="87"/>
      <c r="C132" s="241">
        <f aca="true" t="shared" si="13" ref="C132:H132">SUM(C134:C142)</f>
        <v>0</v>
      </c>
      <c r="D132" s="241">
        <f t="shared" si="13"/>
        <v>0</v>
      </c>
      <c r="E132" s="241">
        <f t="shared" si="13"/>
        <v>0</v>
      </c>
      <c r="F132" s="241">
        <f t="shared" si="13"/>
        <v>0</v>
      </c>
      <c r="G132" s="241">
        <f t="shared" si="13"/>
        <v>0</v>
      </c>
      <c r="H132" s="241">
        <f t="shared" si="13"/>
        <v>0</v>
      </c>
    </row>
    <row r="133" spans="1:8" ht="14.25">
      <c r="A133" s="85" t="s">
        <v>190</v>
      </c>
      <c r="B133" s="86"/>
      <c r="C133" s="241"/>
      <c r="D133" s="241"/>
      <c r="E133" s="241"/>
      <c r="F133" s="241"/>
      <c r="G133" s="241"/>
      <c r="H133" s="241"/>
    </row>
    <row r="134" spans="1:8" ht="14.25">
      <c r="A134" s="78"/>
      <c r="B134" s="79" t="s">
        <v>191</v>
      </c>
      <c r="C134" s="241">
        <v>0</v>
      </c>
      <c r="D134" s="241">
        <v>0</v>
      </c>
      <c r="E134" s="241">
        <v>0</v>
      </c>
      <c r="F134" s="241">
        <v>0</v>
      </c>
      <c r="G134" s="241">
        <v>0</v>
      </c>
      <c r="H134" s="241">
        <v>0</v>
      </c>
    </row>
    <row r="135" spans="1:8" ht="14.25">
      <c r="A135" s="78"/>
      <c r="B135" s="79" t="s">
        <v>192</v>
      </c>
      <c r="C135" s="241">
        <v>0</v>
      </c>
      <c r="D135" s="241">
        <v>0</v>
      </c>
      <c r="E135" s="241">
        <v>0</v>
      </c>
      <c r="F135" s="241">
        <v>0</v>
      </c>
      <c r="G135" s="241">
        <v>0</v>
      </c>
      <c r="H135" s="241">
        <v>0</v>
      </c>
    </row>
    <row r="136" spans="1:8" ht="14.25">
      <c r="A136" s="78"/>
      <c r="B136" s="79" t="s">
        <v>193</v>
      </c>
      <c r="C136" s="241">
        <v>0</v>
      </c>
      <c r="D136" s="241">
        <v>0</v>
      </c>
      <c r="E136" s="241">
        <v>0</v>
      </c>
      <c r="F136" s="241">
        <v>0</v>
      </c>
      <c r="G136" s="241">
        <v>0</v>
      </c>
      <c r="H136" s="241">
        <v>0</v>
      </c>
    </row>
    <row r="137" spans="1:8" ht="14.25">
      <c r="A137" s="78"/>
      <c r="B137" s="79" t="s">
        <v>194</v>
      </c>
      <c r="C137" s="241">
        <v>0</v>
      </c>
      <c r="D137" s="241">
        <v>0</v>
      </c>
      <c r="E137" s="241">
        <v>0</v>
      </c>
      <c r="F137" s="241">
        <v>0</v>
      </c>
      <c r="G137" s="241">
        <v>0</v>
      </c>
      <c r="H137" s="241">
        <v>0</v>
      </c>
    </row>
    <row r="138" spans="1:8" ht="14.25">
      <c r="A138" s="78"/>
      <c r="B138" s="79" t="s">
        <v>195</v>
      </c>
      <c r="C138" s="241">
        <v>0</v>
      </c>
      <c r="D138" s="241">
        <v>0</v>
      </c>
      <c r="E138" s="241">
        <v>0</v>
      </c>
      <c r="F138" s="241">
        <v>0</v>
      </c>
      <c r="G138" s="241">
        <v>0</v>
      </c>
      <c r="H138" s="241">
        <v>0</v>
      </c>
    </row>
    <row r="139" spans="1:8" ht="14.25">
      <c r="A139" s="78"/>
      <c r="B139" s="79" t="s">
        <v>196</v>
      </c>
      <c r="C139" s="241">
        <v>0</v>
      </c>
      <c r="D139" s="241">
        <v>0</v>
      </c>
      <c r="E139" s="241">
        <v>0</v>
      </c>
      <c r="F139" s="241">
        <v>0</v>
      </c>
      <c r="G139" s="241">
        <v>0</v>
      </c>
      <c r="H139" s="241">
        <v>0</v>
      </c>
    </row>
    <row r="140" spans="1:8" ht="14.25">
      <c r="A140" s="78"/>
      <c r="B140" s="79" t="s">
        <v>197</v>
      </c>
      <c r="C140" s="241">
        <v>0</v>
      </c>
      <c r="D140" s="241">
        <v>0</v>
      </c>
      <c r="E140" s="241">
        <v>0</v>
      </c>
      <c r="F140" s="241">
        <v>0</v>
      </c>
      <c r="G140" s="241">
        <v>0</v>
      </c>
      <c r="H140" s="241">
        <v>0</v>
      </c>
    </row>
    <row r="141" spans="1:8" ht="14.25">
      <c r="A141" s="78"/>
      <c r="B141" s="79" t="s">
        <v>198</v>
      </c>
      <c r="C141" s="241">
        <v>0</v>
      </c>
      <c r="D141" s="241">
        <v>0</v>
      </c>
      <c r="E141" s="241">
        <v>0</v>
      </c>
      <c r="F141" s="241">
        <v>0</v>
      </c>
      <c r="G141" s="241">
        <v>0</v>
      </c>
      <c r="H141" s="241">
        <v>0</v>
      </c>
    </row>
    <row r="142" spans="1:8" ht="14.25">
      <c r="A142" s="78"/>
      <c r="B142" s="79" t="s">
        <v>199</v>
      </c>
      <c r="C142" s="241">
        <v>0</v>
      </c>
      <c r="D142" s="241">
        <v>0</v>
      </c>
      <c r="E142" s="241">
        <v>0</v>
      </c>
      <c r="F142" s="241">
        <v>0</v>
      </c>
      <c r="G142" s="241">
        <v>0</v>
      </c>
      <c r="H142" s="241">
        <v>0</v>
      </c>
    </row>
    <row r="143" spans="1:8" ht="14.25">
      <c r="A143" s="351" t="s">
        <v>200</v>
      </c>
      <c r="B143" s="352"/>
      <c r="C143" s="241">
        <f aca="true" t="shared" si="14" ref="C143:H143">SUM(C144:C146)</f>
        <v>0</v>
      </c>
      <c r="D143" s="241">
        <f t="shared" si="14"/>
        <v>0</v>
      </c>
      <c r="E143" s="241">
        <f t="shared" si="14"/>
        <v>0</v>
      </c>
      <c r="F143" s="241">
        <f t="shared" si="14"/>
        <v>0</v>
      </c>
      <c r="G143" s="241">
        <f t="shared" si="14"/>
        <v>0</v>
      </c>
      <c r="H143" s="241">
        <f t="shared" si="14"/>
        <v>0</v>
      </c>
    </row>
    <row r="144" spans="1:8" ht="14.25">
      <c r="A144" s="78"/>
      <c r="B144" s="79" t="s">
        <v>201</v>
      </c>
      <c r="C144" s="241">
        <v>0</v>
      </c>
      <c r="D144" s="241">
        <v>0</v>
      </c>
      <c r="E144" s="241">
        <v>0</v>
      </c>
      <c r="F144" s="241">
        <v>0</v>
      </c>
      <c r="G144" s="241">
        <v>0</v>
      </c>
      <c r="H144" s="241">
        <v>0</v>
      </c>
    </row>
    <row r="145" spans="1:8" ht="14.25">
      <c r="A145" s="78"/>
      <c r="B145" s="79" t="s">
        <v>202</v>
      </c>
      <c r="C145" s="241">
        <v>0</v>
      </c>
      <c r="D145" s="241">
        <v>0</v>
      </c>
      <c r="E145" s="241">
        <v>0</v>
      </c>
      <c r="F145" s="241">
        <v>0</v>
      </c>
      <c r="G145" s="241">
        <v>0</v>
      </c>
      <c r="H145" s="241">
        <v>0</v>
      </c>
    </row>
    <row r="146" spans="1:8" ht="14.25">
      <c r="A146" s="121"/>
      <c r="B146" s="120" t="s">
        <v>203</v>
      </c>
      <c r="C146" s="244">
        <v>0</v>
      </c>
      <c r="D146" s="244">
        <v>0</v>
      </c>
      <c r="E146" s="244">
        <v>0</v>
      </c>
      <c r="F146" s="244">
        <v>0</v>
      </c>
      <c r="G146" s="244">
        <v>0</v>
      </c>
      <c r="H146" s="244">
        <v>0</v>
      </c>
    </row>
    <row r="147" spans="1:8" ht="14.25">
      <c r="A147" s="351" t="s">
        <v>204</v>
      </c>
      <c r="B147" s="352"/>
      <c r="C147" s="241">
        <f aca="true" t="shared" si="15" ref="C147:H147">SUM(C149:C156)</f>
        <v>0</v>
      </c>
      <c r="D147" s="241">
        <f t="shared" si="15"/>
        <v>0</v>
      </c>
      <c r="E147" s="241">
        <f t="shared" si="15"/>
        <v>0</v>
      </c>
      <c r="F147" s="241">
        <f t="shared" si="15"/>
        <v>0</v>
      </c>
      <c r="G147" s="241">
        <f t="shared" si="15"/>
        <v>0</v>
      </c>
      <c r="H147" s="241">
        <f t="shared" si="15"/>
        <v>0</v>
      </c>
    </row>
    <row r="148" spans="1:8" ht="14.25">
      <c r="A148" s="351" t="s">
        <v>205</v>
      </c>
      <c r="B148" s="352"/>
      <c r="C148" s="241"/>
      <c r="D148" s="241"/>
      <c r="E148" s="241"/>
      <c r="F148" s="241"/>
      <c r="G148" s="241"/>
      <c r="H148" s="241"/>
    </row>
    <row r="149" spans="1:8" ht="14.25">
      <c r="A149" s="78"/>
      <c r="B149" s="79" t="s">
        <v>206</v>
      </c>
      <c r="C149" s="241">
        <v>0</v>
      </c>
      <c r="D149" s="241">
        <v>0</v>
      </c>
      <c r="E149" s="241">
        <v>0</v>
      </c>
      <c r="F149" s="241">
        <v>0</v>
      </c>
      <c r="G149" s="241">
        <v>0</v>
      </c>
      <c r="H149" s="241">
        <v>0</v>
      </c>
    </row>
    <row r="150" spans="1:8" ht="14.25">
      <c r="A150" s="78"/>
      <c r="B150" s="79" t="s">
        <v>207</v>
      </c>
      <c r="C150" s="241">
        <v>0</v>
      </c>
      <c r="D150" s="241">
        <v>0</v>
      </c>
      <c r="E150" s="241">
        <v>0</v>
      </c>
      <c r="F150" s="241">
        <v>0</v>
      </c>
      <c r="G150" s="241">
        <v>0</v>
      </c>
      <c r="H150" s="241">
        <v>0</v>
      </c>
    </row>
    <row r="151" spans="1:8" ht="14.25">
      <c r="A151" s="78"/>
      <c r="B151" s="79" t="s">
        <v>208</v>
      </c>
      <c r="C151" s="241">
        <v>0</v>
      </c>
      <c r="D151" s="241">
        <v>0</v>
      </c>
      <c r="E151" s="241">
        <v>0</v>
      </c>
      <c r="F151" s="241">
        <v>0</v>
      </c>
      <c r="G151" s="241">
        <v>0</v>
      </c>
      <c r="H151" s="241">
        <v>0</v>
      </c>
    </row>
    <row r="152" spans="1:8" ht="14.25">
      <c r="A152" s="78"/>
      <c r="B152" s="79" t="s">
        <v>209</v>
      </c>
      <c r="C152" s="241">
        <v>0</v>
      </c>
      <c r="D152" s="241">
        <v>0</v>
      </c>
      <c r="E152" s="241">
        <v>0</v>
      </c>
      <c r="F152" s="241">
        <v>0</v>
      </c>
      <c r="G152" s="241">
        <v>0</v>
      </c>
      <c r="H152" s="241">
        <v>0</v>
      </c>
    </row>
    <row r="153" spans="1:8" ht="14.25">
      <c r="A153" s="78"/>
      <c r="B153" s="79" t="s">
        <v>210</v>
      </c>
      <c r="C153" s="241">
        <v>0</v>
      </c>
      <c r="D153" s="241">
        <v>0</v>
      </c>
      <c r="E153" s="241">
        <v>0</v>
      </c>
      <c r="F153" s="241">
        <v>0</v>
      </c>
      <c r="G153" s="241">
        <v>0</v>
      </c>
      <c r="H153" s="241">
        <v>0</v>
      </c>
    </row>
    <row r="154" spans="1:8" ht="14.25">
      <c r="A154" s="78"/>
      <c r="B154" s="79" t="s">
        <v>211</v>
      </c>
      <c r="C154" s="241">
        <v>0</v>
      </c>
      <c r="D154" s="241">
        <v>0</v>
      </c>
      <c r="E154" s="241">
        <v>0</v>
      </c>
      <c r="F154" s="241">
        <v>0</v>
      </c>
      <c r="G154" s="241">
        <v>0</v>
      </c>
      <c r="H154" s="241">
        <v>0</v>
      </c>
    </row>
    <row r="155" spans="1:8" ht="14.25">
      <c r="A155" s="78"/>
      <c r="B155" s="79" t="s">
        <v>212</v>
      </c>
      <c r="C155" s="241">
        <v>0</v>
      </c>
      <c r="D155" s="241">
        <v>0</v>
      </c>
      <c r="E155" s="241">
        <v>0</v>
      </c>
      <c r="F155" s="241">
        <v>0</v>
      </c>
      <c r="G155" s="241">
        <v>0</v>
      </c>
      <c r="H155" s="241">
        <v>0</v>
      </c>
    </row>
    <row r="156" spans="1:8" ht="14.25">
      <c r="A156" s="78"/>
      <c r="B156" s="79" t="s">
        <v>213</v>
      </c>
      <c r="C156" s="241">
        <v>0</v>
      </c>
      <c r="D156" s="241">
        <v>0</v>
      </c>
      <c r="E156" s="241">
        <v>0</v>
      </c>
      <c r="F156" s="241">
        <v>0</v>
      </c>
      <c r="G156" s="241">
        <v>0</v>
      </c>
      <c r="H156" s="241">
        <v>0</v>
      </c>
    </row>
    <row r="157" spans="1:8" ht="14.25">
      <c r="A157" s="351" t="s">
        <v>214</v>
      </c>
      <c r="B157" s="352"/>
      <c r="C157" s="241">
        <f aca="true" t="shared" si="16" ref="C157:H157">SUM(C158:C160)</f>
        <v>0</v>
      </c>
      <c r="D157" s="241">
        <f t="shared" si="16"/>
        <v>0</v>
      </c>
      <c r="E157" s="241">
        <f t="shared" si="16"/>
        <v>0</v>
      </c>
      <c r="F157" s="241">
        <f t="shared" si="16"/>
        <v>0</v>
      </c>
      <c r="G157" s="241">
        <f t="shared" si="16"/>
        <v>0</v>
      </c>
      <c r="H157" s="241">
        <f t="shared" si="16"/>
        <v>0</v>
      </c>
    </row>
    <row r="158" spans="1:8" ht="14.25">
      <c r="A158" s="78"/>
      <c r="B158" s="79" t="s">
        <v>215</v>
      </c>
      <c r="C158" s="241">
        <v>0</v>
      </c>
      <c r="D158" s="241">
        <v>0</v>
      </c>
      <c r="E158" s="241">
        <v>0</v>
      </c>
      <c r="F158" s="241">
        <v>0</v>
      </c>
      <c r="G158" s="241">
        <v>0</v>
      </c>
      <c r="H158" s="241">
        <v>0</v>
      </c>
    </row>
    <row r="159" spans="1:8" ht="14.25">
      <c r="A159" s="78"/>
      <c r="B159" s="79" t="s">
        <v>216</v>
      </c>
      <c r="C159" s="240">
        <v>0</v>
      </c>
      <c r="D159" s="240">
        <v>0</v>
      </c>
      <c r="E159" s="240">
        <v>0</v>
      </c>
      <c r="F159" s="240">
        <v>0</v>
      </c>
      <c r="G159" s="240">
        <v>0</v>
      </c>
      <c r="H159" s="240">
        <v>0</v>
      </c>
    </row>
    <row r="160" spans="1:8" ht="14.25">
      <c r="A160" s="78"/>
      <c r="B160" s="79" t="s">
        <v>217</v>
      </c>
      <c r="C160" s="240">
        <v>0</v>
      </c>
      <c r="D160" s="240">
        <v>0</v>
      </c>
      <c r="E160" s="240">
        <v>0</v>
      </c>
      <c r="F160" s="240">
        <v>0</v>
      </c>
      <c r="G160" s="240">
        <v>0</v>
      </c>
      <c r="H160" s="240">
        <v>0</v>
      </c>
    </row>
    <row r="161" spans="1:8" ht="14.25">
      <c r="A161" s="351" t="s">
        <v>218</v>
      </c>
      <c r="B161" s="352"/>
      <c r="C161" s="240">
        <f aca="true" t="shared" si="17" ref="C161:H161">SUM(C162:C168)</f>
        <v>0</v>
      </c>
      <c r="D161" s="240">
        <f t="shared" si="17"/>
        <v>0</v>
      </c>
      <c r="E161" s="240">
        <f t="shared" si="17"/>
        <v>0</v>
      </c>
      <c r="F161" s="240">
        <f t="shared" si="17"/>
        <v>0</v>
      </c>
      <c r="G161" s="240">
        <f t="shared" si="17"/>
        <v>0</v>
      </c>
      <c r="H161" s="240">
        <f t="shared" si="17"/>
        <v>0</v>
      </c>
    </row>
    <row r="162" spans="1:8" ht="14.25">
      <c r="A162" s="78"/>
      <c r="B162" s="79" t="s">
        <v>219</v>
      </c>
      <c r="C162" s="240">
        <v>0</v>
      </c>
      <c r="D162" s="240">
        <v>0</v>
      </c>
      <c r="E162" s="240">
        <v>0</v>
      </c>
      <c r="F162" s="240">
        <v>0</v>
      </c>
      <c r="G162" s="240">
        <v>0</v>
      </c>
      <c r="H162" s="240">
        <v>0</v>
      </c>
    </row>
    <row r="163" spans="1:8" ht="14.25">
      <c r="A163" s="78"/>
      <c r="B163" s="79" t="s">
        <v>220</v>
      </c>
      <c r="C163" s="240">
        <v>0</v>
      </c>
      <c r="D163" s="240">
        <v>0</v>
      </c>
      <c r="E163" s="240">
        <v>0</v>
      </c>
      <c r="F163" s="240">
        <v>0</v>
      </c>
      <c r="G163" s="240">
        <v>0</v>
      </c>
      <c r="H163" s="240">
        <v>0</v>
      </c>
    </row>
    <row r="164" spans="1:8" ht="14.25">
      <c r="A164" s="78"/>
      <c r="B164" s="79" t="s">
        <v>221</v>
      </c>
      <c r="C164" s="240">
        <v>0</v>
      </c>
      <c r="D164" s="240">
        <v>0</v>
      </c>
      <c r="E164" s="240">
        <v>0</v>
      </c>
      <c r="F164" s="240">
        <v>0</v>
      </c>
      <c r="G164" s="240">
        <v>0</v>
      </c>
      <c r="H164" s="240">
        <v>0</v>
      </c>
    </row>
    <row r="165" spans="1:8" ht="14.25">
      <c r="A165" s="78"/>
      <c r="B165" s="79" t="s">
        <v>222</v>
      </c>
      <c r="C165" s="240">
        <v>0</v>
      </c>
      <c r="D165" s="240">
        <v>0</v>
      </c>
      <c r="E165" s="240">
        <v>0</v>
      </c>
      <c r="F165" s="240">
        <v>0</v>
      </c>
      <c r="G165" s="240">
        <v>0</v>
      </c>
      <c r="H165" s="240">
        <v>0</v>
      </c>
    </row>
    <row r="166" spans="1:8" ht="14.25">
      <c r="A166" s="78"/>
      <c r="B166" s="79" t="s">
        <v>223</v>
      </c>
      <c r="C166" s="240">
        <v>0</v>
      </c>
      <c r="D166" s="240">
        <v>0</v>
      </c>
      <c r="E166" s="240">
        <v>0</v>
      </c>
      <c r="F166" s="240">
        <v>0</v>
      </c>
      <c r="G166" s="240">
        <v>0</v>
      </c>
      <c r="H166" s="240">
        <v>0</v>
      </c>
    </row>
    <row r="167" spans="1:8" ht="14.25">
      <c r="A167" s="78"/>
      <c r="B167" s="79" t="s">
        <v>224</v>
      </c>
      <c r="C167" s="240">
        <v>0</v>
      </c>
      <c r="D167" s="240">
        <v>0</v>
      </c>
      <c r="E167" s="240">
        <v>0</v>
      </c>
      <c r="F167" s="240">
        <v>0</v>
      </c>
      <c r="G167" s="240">
        <v>0</v>
      </c>
      <c r="H167" s="240">
        <v>0</v>
      </c>
    </row>
    <row r="168" spans="1:8" ht="14.25">
      <c r="A168" s="78"/>
      <c r="B168" s="79" t="s">
        <v>225</v>
      </c>
      <c r="C168" s="240">
        <v>0</v>
      </c>
      <c r="D168" s="240">
        <v>0</v>
      </c>
      <c r="E168" s="240">
        <v>0</v>
      </c>
      <c r="F168" s="240">
        <v>0</v>
      </c>
      <c r="G168" s="240">
        <v>0</v>
      </c>
      <c r="H168" s="240">
        <v>0</v>
      </c>
    </row>
    <row r="169" spans="1:8" ht="14.25">
      <c r="A169" s="78"/>
      <c r="B169" s="79"/>
      <c r="C169" s="41"/>
      <c r="D169" s="80"/>
      <c r="E169" s="80"/>
      <c r="F169" s="80"/>
      <c r="G169" s="80"/>
      <c r="H169" s="80"/>
    </row>
    <row r="170" spans="1:8" ht="14.25">
      <c r="A170" s="353" t="s">
        <v>227</v>
      </c>
      <c r="B170" s="354"/>
      <c r="C170" s="77">
        <f>+C9+C90</f>
        <v>546084682</v>
      </c>
      <c r="D170" s="77">
        <f>+D9+D90</f>
        <v>-100927689.12000003</v>
      </c>
      <c r="E170" s="77">
        <f>+E9+E90</f>
        <v>445170129.88</v>
      </c>
      <c r="F170" s="77">
        <f>+F9+F90</f>
        <v>415288966.84</v>
      </c>
      <c r="G170" s="77">
        <f>+G9+G90</f>
        <v>415288966.84</v>
      </c>
      <c r="H170" s="77">
        <f>+H9+H90-1</f>
        <v>575965844.04</v>
      </c>
    </row>
    <row r="171" spans="1:8" ht="14.25">
      <c r="A171" s="81"/>
      <c r="B171" s="82"/>
      <c r="C171" s="83"/>
      <c r="D171" s="84"/>
      <c r="E171" s="84"/>
      <c r="F171" s="84"/>
      <c r="G171" s="84"/>
      <c r="H171" s="84"/>
    </row>
    <row r="173" ht="14.25">
      <c r="F173" s="8"/>
    </row>
  </sheetData>
  <sheetProtection/>
  <mergeCells count="75"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  <mergeCell ref="A9:B9"/>
    <mergeCell ref="A10:B10"/>
    <mergeCell ref="A18:B18"/>
    <mergeCell ref="A19:A20"/>
    <mergeCell ref="C19:C20"/>
    <mergeCell ref="D19:D20"/>
    <mergeCell ref="E19:E20"/>
    <mergeCell ref="F19:F20"/>
    <mergeCell ref="G19:G20"/>
    <mergeCell ref="H19:H20"/>
    <mergeCell ref="A29:B29"/>
    <mergeCell ref="A34:A35"/>
    <mergeCell ref="C34:C35"/>
    <mergeCell ref="D34:D35"/>
    <mergeCell ref="E34:E35"/>
    <mergeCell ref="F34:F35"/>
    <mergeCell ref="A40:B40"/>
    <mergeCell ref="A41:B41"/>
    <mergeCell ref="C40:C41"/>
    <mergeCell ref="D40:D41"/>
    <mergeCell ref="E40:E41"/>
    <mergeCell ref="F40:F41"/>
    <mergeCell ref="F51:F52"/>
    <mergeCell ref="G51:G52"/>
    <mergeCell ref="H51:H52"/>
    <mergeCell ref="G34:G35"/>
    <mergeCell ref="H34:H35"/>
    <mergeCell ref="H21:H22"/>
    <mergeCell ref="G40:G41"/>
    <mergeCell ref="A76:B76"/>
    <mergeCell ref="A80:B80"/>
    <mergeCell ref="A88:B88"/>
    <mergeCell ref="A62:B62"/>
    <mergeCell ref="H40:H41"/>
    <mergeCell ref="A51:B51"/>
    <mergeCell ref="A52:B52"/>
    <mergeCell ref="C51:C52"/>
    <mergeCell ref="D51:D52"/>
    <mergeCell ref="E51:E52"/>
    <mergeCell ref="A90:B90"/>
    <mergeCell ref="A91:B91"/>
    <mergeCell ref="A99:B99"/>
    <mergeCell ref="A100:A101"/>
    <mergeCell ref="C100:C101"/>
    <mergeCell ref="D100:D101"/>
    <mergeCell ref="A110:B110"/>
    <mergeCell ref="A115:A116"/>
    <mergeCell ref="C115:C116"/>
    <mergeCell ref="D115:D116"/>
    <mergeCell ref="E115:E116"/>
    <mergeCell ref="F115:F116"/>
    <mergeCell ref="E100:E101"/>
    <mergeCell ref="F100:F101"/>
    <mergeCell ref="G100:G101"/>
    <mergeCell ref="H100:H101"/>
    <mergeCell ref="G115:G116"/>
    <mergeCell ref="H115:H116"/>
    <mergeCell ref="A121:B121"/>
    <mergeCell ref="A122:B122"/>
    <mergeCell ref="A157:B157"/>
    <mergeCell ref="A161:B161"/>
    <mergeCell ref="A170:B170"/>
    <mergeCell ref="A143:B143"/>
    <mergeCell ref="A147:B147"/>
    <mergeCell ref="A148:B14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3" r:id="rId4"/>
  <rowBreaks count="1" manualBreakCount="1">
    <brk id="88" max="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90" zoomScaleNormal="120" zoomScaleSheetLayoutView="90" zoomScalePageLayoutView="0" workbookViewId="0" topLeftCell="A22">
      <selection activeCell="E36" sqref="E36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</cols>
  <sheetData>
    <row r="1" spans="1:7" ht="14.25">
      <c r="A1" s="281" t="str">
        <f>+FORMATO6A!A1</f>
        <v>COLEGIO DE ESTUDIOS CIENTÍFICOS Y TECNOLÓGICOS DEL ESTADO DE TLAXCALA</v>
      </c>
      <c r="B1" s="282"/>
      <c r="C1" s="282"/>
      <c r="D1" s="282"/>
      <c r="E1" s="282"/>
      <c r="F1" s="282"/>
      <c r="G1" s="283"/>
    </row>
    <row r="2" spans="1:7" ht="14.25">
      <c r="A2" s="284" t="s">
        <v>141</v>
      </c>
      <c r="B2" s="285"/>
      <c r="C2" s="285"/>
      <c r="D2" s="285"/>
      <c r="E2" s="285"/>
      <c r="F2" s="285"/>
      <c r="G2" s="286"/>
    </row>
    <row r="3" spans="1:7" ht="14.25">
      <c r="A3" s="284" t="s">
        <v>228</v>
      </c>
      <c r="B3" s="285"/>
      <c r="C3" s="285"/>
      <c r="D3" s="285"/>
      <c r="E3" s="285"/>
      <c r="F3" s="285"/>
      <c r="G3" s="286"/>
    </row>
    <row r="4" spans="1:7" ht="14.25">
      <c r="A4" s="284" t="str">
        <f>+FORMATO6A!A4</f>
        <v>Del 1 de enero al 31 de diciembre de 2016</v>
      </c>
      <c r="B4" s="285"/>
      <c r="C4" s="285"/>
      <c r="D4" s="285"/>
      <c r="E4" s="285"/>
      <c r="F4" s="285"/>
      <c r="G4" s="286"/>
    </row>
    <row r="5" spans="1:7" ht="14.25">
      <c r="A5" s="287" t="s">
        <v>1</v>
      </c>
      <c r="B5" s="288"/>
      <c r="C5" s="288"/>
      <c r="D5" s="288"/>
      <c r="E5" s="288"/>
      <c r="F5" s="288"/>
      <c r="G5" s="289"/>
    </row>
    <row r="6" spans="1:7" ht="14.25">
      <c r="A6" s="376" t="s">
        <v>2</v>
      </c>
      <c r="B6" s="373" t="s">
        <v>143</v>
      </c>
      <c r="C6" s="374"/>
      <c r="D6" s="374"/>
      <c r="E6" s="374"/>
      <c r="F6" s="375"/>
      <c r="G6" s="376" t="s">
        <v>229</v>
      </c>
    </row>
    <row r="7" spans="1:7" ht="14.25">
      <c r="A7" s="380"/>
      <c r="B7" s="376" t="s">
        <v>4</v>
      </c>
      <c r="C7" s="73" t="s">
        <v>55</v>
      </c>
      <c r="D7" s="376" t="s">
        <v>57</v>
      </c>
      <c r="E7" s="376" t="s">
        <v>5</v>
      </c>
      <c r="F7" s="376" t="s">
        <v>7</v>
      </c>
      <c r="G7" s="380"/>
    </row>
    <row r="8" spans="1:7" ht="14.25">
      <c r="A8" s="377"/>
      <c r="B8" s="377"/>
      <c r="C8" s="93" t="s">
        <v>56</v>
      </c>
      <c r="D8" s="377"/>
      <c r="E8" s="377"/>
      <c r="F8" s="377"/>
      <c r="G8" s="377"/>
    </row>
    <row r="9" spans="1:7" ht="14.25">
      <c r="A9" s="94" t="s">
        <v>230</v>
      </c>
      <c r="B9" s="379">
        <f>SUM(B11:B18)</f>
        <v>280142341</v>
      </c>
      <c r="C9" s="379">
        <f>SUM(C11:C18)</f>
        <v>-156333641</v>
      </c>
      <c r="D9" s="379">
        <f>SUM(D11:D18)</f>
        <v>123808700</v>
      </c>
      <c r="E9" s="379">
        <f>SUM(E11:E18)</f>
        <v>123181594.21</v>
      </c>
      <c r="F9" s="379">
        <f>SUM(F11:F18)</f>
        <v>123181594.21</v>
      </c>
      <c r="G9" s="379">
        <f>+B9+D9-E9</f>
        <v>280769446.79</v>
      </c>
    </row>
    <row r="10" spans="1:7" ht="14.25">
      <c r="A10" s="95" t="s">
        <v>231</v>
      </c>
      <c r="B10" s="378"/>
      <c r="C10" s="378"/>
      <c r="D10" s="378"/>
      <c r="E10" s="378"/>
      <c r="F10" s="378"/>
      <c r="G10" s="378"/>
    </row>
    <row r="11" spans="1:7" ht="14.25">
      <c r="A11" s="96" t="s">
        <v>232</v>
      </c>
      <c r="B11" s="41">
        <v>280142341</v>
      </c>
      <c r="C11" s="41">
        <f>+FORMATO5!E17</f>
        <v>-156333641</v>
      </c>
      <c r="D11" s="41">
        <f>+B11+C11</f>
        <v>123808700</v>
      </c>
      <c r="E11" s="41">
        <f>+FORMATO6A!G9</f>
        <v>123181594.21</v>
      </c>
      <c r="F11" s="97">
        <f>+E11</f>
        <v>123181594.21</v>
      </c>
      <c r="G11" s="382">
        <f>+B11+D11-E11</f>
        <v>280769446.79</v>
      </c>
    </row>
    <row r="12" spans="1:7" ht="14.25">
      <c r="A12" s="96" t="s">
        <v>233</v>
      </c>
      <c r="B12" s="41"/>
      <c r="C12" s="41"/>
      <c r="D12" s="41"/>
      <c r="E12" s="41"/>
      <c r="F12" s="97"/>
      <c r="G12" s="382"/>
    </row>
    <row r="13" spans="1:7" ht="14.25">
      <c r="A13" s="96" t="s">
        <v>234</v>
      </c>
      <c r="B13" s="41"/>
      <c r="C13" s="41"/>
      <c r="D13" s="41"/>
      <c r="E13" s="41"/>
      <c r="F13" s="41"/>
      <c r="G13" s="41"/>
    </row>
    <row r="14" spans="1:7" ht="14.25">
      <c r="A14" s="96" t="s">
        <v>235</v>
      </c>
      <c r="B14" s="41"/>
      <c r="C14" s="41"/>
      <c r="D14" s="41"/>
      <c r="E14" s="41"/>
      <c r="F14" s="41"/>
      <c r="G14" s="41"/>
    </row>
    <row r="15" spans="1:7" ht="14.25">
      <c r="A15" s="96" t="s">
        <v>236</v>
      </c>
      <c r="B15" s="41"/>
      <c r="C15" s="41"/>
      <c r="D15" s="41"/>
      <c r="E15" s="41"/>
      <c r="F15" s="41"/>
      <c r="G15" s="41"/>
    </row>
    <row r="16" spans="1:7" ht="14.25">
      <c r="A16" s="96" t="s">
        <v>237</v>
      </c>
      <c r="B16" s="41"/>
      <c r="C16" s="41"/>
      <c r="D16" s="41"/>
      <c r="E16" s="41"/>
      <c r="F16" s="41"/>
      <c r="G16" s="41"/>
    </row>
    <row r="17" spans="1:7" ht="14.25">
      <c r="A17" s="96" t="s">
        <v>238</v>
      </c>
      <c r="B17" s="41"/>
      <c r="C17" s="41"/>
      <c r="D17" s="41"/>
      <c r="E17" s="41"/>
      <c r="F17" s="41"/>
      <c r="G17" s="41"/>
    </row>
    <row r="18" spans="1:7" ht="14.25">
      <c r="A18" s="96" t="s">
        <v>239</v>
      </c>
      <c r="B18" s="41"/>
      <c r="C18" s="41"/>
      <c r="D18" s="41"/>
      <c r="E18" s="41"/>
      <c r="F18" s="41"/>
      <c r="G18" s="41"/>
    </row>
    <row r="19" spans="1:7" ht="14.25">
      <c r="A19" s="96"/>
      <c r="B19" s="41"/>
      <c r="C19" s="41"/>
      <c r="D19" s="41"/>
      <c r="E19" s="41"/>
      <c r="F19" s="97"/>
      <c r="G19" s="41"/>
    </row>
    <row r="20" spans="1:7" ht="14.25">
      <c r="A20" s="98" t="s">
        <v>240</v>
      </c>
      <c r="B20" s="378">
        <f>SUM(B22:B29)</f>
        <v>265942341</v>
      </c>
      <c r="C20" s="378">
        <f>SUM(C22:C29)</f>
        <v>20625581</v>
      </c>
      <c r="D20" s="378">
        <f>SUM(D22:D29)</f>
        <v>286567922</v>
      </c>
      <c r="E20" s="378">
        <f>SUM(E22:E29)</f>
        <v>292107372.63</v>
      </c>
      <c r="F20" s="378">
        <f>SUM(F22:F29)</f>
        <v>292107372.63</v>
      </c>
      <c r="G20" s="378">
        <f>+B20+D20-E20</f>
        <v>260402890.37</v>
      </c>
    </row>
    <row r="21" spans="1:7" ht="14.25">
      <c r="A21" s="98" t="s">
        <v>241</v>
      </c>
      <c r="B21" s="378"/>
      <c r="C21" s="378"/>
      <c r="D21" s="378"/>
      <c r="E21" s="378"/>
      <c r="F21" s="378"/>
      <c r="G21" s="378"/>
    </row>
    <row r="22" spans="1:7" ht="14.25">
      <c r="A22" s="96" t="s">
        <v>232</v>
      </c>
      <c r="B22" s="41">
        <v>265942341</v>
      </c>
      <c r="C22" s="41">
        <f>+FORMATO5!E43</f>
        <v>20625581</v>
      </c>
      <c r="D22" s="41">
        <f>+B22+C22</f>
        <v>286567922</v>
      </c>
      <c r="E22" s="41">
        <f>+FORMATO6A!G90</f>
        <v>292107372.63</v>
      </c>
      <c r="F22" s="41">
        <f>+E22</f>
        <v>292107372.63</v>
      </c>
      <c r="G22" s="381">
        <f>+B22+D22-E22</f>
        <v>260402890.37</v>
      </c>
    </row>
    <row r="23" spans="1:7" ht="14.25">
      <c r="A23" s="96" t="s">
        <v>233</v>
      </c>
      <c r="B23" s="41"/>
      <c r="C23" s="41"/>
      <c r="D23" s="41"/>
      <c r="E23" s="41"/>
      <c r="F23" s="41"/>
      <c r="G23" s="381"/>
    </row>
    <row r="24" spans="1:7" ht="14.25">
      <c r="A24" s="96" t="s">
        <v>234</v>
      </c>
      <c r="B24" s="41"/>
      <c r="C24" s="41"/>
      <c r="D24" s="41"/>
      <c r="E24" s="41"/>
      <c r="F24" s="41"/>
      <c r="G24" s="41"/>
    </row>
    <row r="25" spans="1:7" ht="14.25">
      <c r="A25" s="96" t="s">
        <v>235</v>
      </c>
      <c r="B25" s="41"/>
      <c r="C25" s="41"/>
      <c r="D25" s="41"/>
      <c r="E25" s="41"/>
      <c r="F25" s="41"/>
      <c r="G25" s="41"/>
    </row>
    <row r="26" spans="1:7" ht="14.25">
      <c r="A26" s="96" t="s">
        <v>236</v>
      </c>
      <c r="B26" s="41"/>
      <c r="C26" s="41"/>
      <c r="D26" s="41"/>
      <c r="E26" s="41"/>
      <c r="F26" s="41"/>
      <c r="G26" s="41"/>
    </row>
    <row r="27" spans="1:7" ht="14.25">
      <c r="A27" s="96" t="s">
        <v>237</v>
      </c>
      <c r="B27" s="41"/>
      <c r="C27" s="41"/>
      <c r="D27" s="41"/>
      <c r="E27" s="41"/>
      <c r="F27" s="41"/>
      <c r="G27" s="41"/>
    </row>
    <row r="28" spans="1:7" ht="14.25">
      <c r="A28" s="96" t="s">
        <v>238</v>
      </c>
      <c r="B28" s="41"/>
      <c r="C28" s="41"/>
      <c r="D28" s="41"/>
      <c r="E28" s="41"/>
      <c r="F28" s="41"/>
      <c r="G28" s="41"/>
    </row>
    <row r="29" spans="1:7" ht="14.25">
      <c r="A29" s="96" t="s">
        <v>239</v>
      </c>
      <c r="B29" s="41"/>
      <c r="C29" s="41"/>
      <c r="D29" s="41"/>
      <c r="E29" s="41"/>
      <c r="F29" s="41"/>
      <c r="G29" s="41"/>
    </row>
    <row r="30" spans="1:7" ht="14.25">
      <c r="A30" s="99"/>
      <c r="B30" s="41"/>
      <c r="C30" s="41"/>
      <c r="D30" s="41"/>
      <c r="E30" s="41"/>
      <c r="F30" s="41"/>
      <c r="G30" s="41"/>
    </row>
    <row r="31" spans="1:7" ht="14.25">
      <c r="A31" s="100" t="s">
        <v>227</v>
      </c>
      <c r="B31" s="77">
        <f>+B9+B20</f>
        <v>546084682</v>
      </c>
      <c r="C31" s="77">
        <f>+C9+C20</f>
        <v>-135708060</v>
      </c>
      <c r="D31" s="77">
        <f>+D9+D20</f>
        <v>410376622</v>
      </c>
      <c r="E31" s="77">
        <f>+E9+E20</f>
        <v>415288966.84</v>
      </c>
      <c r="F31" s="77">
        <f>+F9+F20</f>
        <v>415288966.84</v>
      </c>
      <c r="G31" s="77">
        <f>+G9+G20-1</f>
        <v>541172336.1600001</v>
      </c>
    </row>
    <row r="32" spans="1:7" ht="14.25">
      <c r="A32" s="101"/>
      <c r="B32" s="83"/>
      <c r="C32" s="83"/>
      <c r="D32" s="83"/>
      <c r="E32" s="83"/>
      <c r="F32" s="83"/>
      <c r="G32" s="83"/>
    </row>
    <row r="33" spans="1:7" ht="14.25">
      <c r="A33" s="255"/>
      <c r="B33" s="256"/>
      <c r="C33" s="256"/>
      <c r="D33" s="256"/>
      <c r="E33" s="256"/>
      <c r="F33" s="256"/>
      <c r="G33" s="256"/>
    </row>
    <row r="34" spans="1:7" ht="14.25">
      <c r="A34" s="255"/>
      <c r="B34" s="256"/>
      <c r="C34" s="256"/>
      <c r="D34" s="256"/>
      <c r="E34" s="256"/>
      <c r="F34" s="256"/>
      <c r="G34" s="256"/>
    </row>
    <row r="35" spans="1:7" ht="14.25">
      <c r="A35" s="255"/>
      <c r="B35" s="256"/>
      <c r="C35" s="256"/>
      <c r="D35" s="256"/>
      <c r="E35" s="256"/>
      <c r="F35" s="256"/>
      <c r="G35" s="256"/>
    </row>
    <row r="36" spans="1:7" ht="14.25">
      <c r="A36" s="255"/>
      <c r="B36" s="256"/>
      <c r="C36" s="256"/>
      <c r="D36" s="256"/>
      <c r="E36" s="256"/>
      <c r="F36" s="256"/>
      <c r="G36" s="256"/>
    </row>
  </sheetData>
  <sheetProtection/>
  <mergeCells count="26">
    <mergeCell ref="G22:G23"/>
    <mergeCell ref="G11:G12"/>
    <mergeCell ref="G20:G21"/>
    <mergeCell ref="E9:E10"/>
    <mergeCell ref="F9:F10"/>
    <mergeCell ref="B20:B21"/>
    <mergeCell ref="C20:C21"/>
    <mergeCell ref="D20:D21"/>
    <mergeCell ref="G9:G10"/>
    <mergeCell ref="E20:E21"/>
    <mergeCell ref="A1:G1"/>
    <mergeCell ref="A2:G2"/>
    <mergeCell ref="A6:A8"/>
    <mergeCell ref="B6:F6"/>
    <mergeCell ref="G6:G8"/>
    <mergeCell ref="B7:B8"/>
    <mergeCell ref="A3:G3"/>
    <mergeCell ref="A4:G4"/>
    <mergeCell ref="A5:G5"/>
    <mergeCell ref="F20:F21"/>
    <mergeCell ref="B9:B10"/>
    <mergeCell ref="C9:C10"/>
    <mergeCell ref="D7:D8"/>
    <mergeCell ref="E7:E8"/>
    <mergeCell ref="F7:F8"/>
    <mergeCell ref="D9:D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80" zoomScaleSheetLayoutView="80" zoomScalePageLayoutView="0" workbookViewId="0" topLeftCell="A1">
      <selection activeCell="D99" sqref="D99"/>
    </sheetView>
  </sheetViews>
  <sheetFormatPr defaultColWidth="11.421875" defaultRowHeight="15"/>
  <cols>
    <col min="2" max="2" width="34.140625" style="0" bestFit="1" customWidth="1"/>
    <col min="3" max="3" width="15.7109375" style="0" bestFit="1" customWidth="1"/>
    <col min="4" max="5" width="13.00390625" style="0" bestFit="1" customWidth="1"/>
    <col min="6" max="6" width="14.8515625" style="0" bestFit="1" customWidth="1"/>
    <col min="7" max="7" width="13.00390625" style="0" bestFit="1" customWidth="1"/>
    <col min="8" max="8" width="15.7109375" style="0" bestFit="1" customWidth="1"/>
  </cols>
  <sheetData>
    <row r="1" spans="1:8" ht="14.25">
      <c r="A1" s="281" t="str">
        <f>+FORMATO6B!A1</f>
        <v>COLEGIO DE ESTUDIOS CIENTÍFICOS Y TECNOLÓGICOS DEL ESTADO DE TLAXCALA</v>
      </c>
      <c r="B1" s="282"/>
      <c r="C1" s="282"/>
      <c r="D1" s="282"/>
      <c r="E1" s="282"/>
      <c r="F1" s="282"/>
      <c r="G1" s="282"/>
      <c r="H1" s="283"/>
    </row>
    <row r="2" spans="1:8" ht="14.25">
      <c r="A2" s="284" t="s">
        <v>141</v>
      </c>
      <c r="B2" s="285"/>
      <c r="C2" s="285"/>
      <c r="D2" s="285"/>
      <c r="E2" s="285"/>
      <c r="F2" s="285"/>
      <c r="G2" s="285"/>
      <c r="H2" s="286"/>
    </row>
    <row r="3" spans="1:8" ht="14.25">
      <c r="A3" s="284" t="s">
        <v>242</v>
      </c>
      <c r="B3" s="285"/>
      <c r="C3" s="285"/>
      <c r="D3" s="285"/>
      <c r="E3" s="285"/>
      <c r="F3" s="285"/>
      <c r="G3" s="285"/>
      <c r="H3" s="286"/>
    </row>
    <row r="4" spans="1:8" ht="14.25">
      <c r="A4" s="284" t="str">
        <f>+FORMATO6B!A4</f>
        <v>Del 1 de enero al 31 de diciembre de 2016</v>
      </c>
      <c r="B4" s="285"/>
      <c r="C4" s="285"/>
      <c r="D4" s="285"/>
      <c r="E4" s="285"/>
      <c r="F4" s="285"/>
      <c r="G4" s="285"/>
      <c r="H4" s="286"/>
    </row>
    <row r="5" spans="1:8" ht="14.25">
      <c r="A5" s="287" t="s">
        <v>1</v>
      </c>
      <c r="B5" s="288"/>
      <c r="C5" s="288"/>
      <c r="D5" s="288"/>
      <c r="E5" s="288"/>
      <c r="F5" s="288"/>
      <c r="G5" s="288"/>
      <c r="H5" s="289"/>
    </row>
    <row r="6" spans="1:8" ht="14.25">
      <c r="A6" s="281" t="s">
        <v>2</v>
      </c>
      <c r="B6" s="283"/>
      <c r="C6" s="373" t="s">
        <v>143</v>
      </c>
      <c r="D6" s="374"/>
      <c r="E6" s="374"/>
      <c r="F6" s="374"/>
      <c r="G6" s="375"/>
      <c r="H6" s="376" t="s">
        <v>229</v>
      </c>
    </row>
    <row r="7" spans="1:8" ht="14.25">
      <c r="A7" s="284"/>
      <c r="B7" s="286"/>
      <c r="C7" s="376" t="s">
        <v>4</v>
      </c>
      <c r="D7" s="58" t="s">
        <v>55</v>
      </c>
      <c r="E7" s="376" t="s">
        <v>57</v>
      </c>
      <c r="F7" s="376" t="s">
        <v>5</v>
      </c>
      <c r="G7" s="376" t="s">
        <v>7</v>
      </c>
      <c r="H7" s="380"/>
    </row>
    <row r="8" spans="1:8" ht="14.25">
      <c r="A8" s="284"/>
      <c r="B8" s="286"/>
      <c r="C8" s="377"/>
      <c r="D8" s="59" t="s">
        <v>56</v>
      </c>
      <c r="E8" s="377"/>
      <c r="F8" s="377"/>
      <c r="G8" s="377"/>
      <c r="H8" s="377"/>
    </row>
    <row r="9" spans="1:8" ht="14.25">
      <c r="A9" s="389"/>
      <c r="B9" s="390"/>
      <c r="C9" s="60"/>
      <c r="D9" s="60"/>
      <c r="E9" s="60"/>
      <c r="F9" s="60"/>
      <c r="G9" s="60"/>
      <c r="H9" s="60"/>
    </row>
    <row r="10" spans="1:8" ht="14.25">
      <c r="A10" s="384" t="s">
        <v>243</v>
      </c>
      <c r="B10" s="385"/>
      <c r="C10" s="61">
        <f>+C11+C21+C31+C44</f>
        <v>280142341</v>
      </c>
      <c r="D10" s="61">
        <f>+D11+D21+D31+D44</f>
        <v>-156333641</v>
      </c>
      <c r="E10" s="61">
        <f>+E11+E21+E31+E44</f>
        <v>123808700</v>
      </c>
      <c r="F10" s="61">
        <f>+F11+F21+F31+F44</f>
        <v>123181594.21</v>
      </c>
      <c r="G10" s="61">
        <f>+G11+G21+G31+G44</f>
        <v>123181594.21</v>
      </c>
      <c r="H10" s="61">
        <f>+C10+E10-F10</f>
        <v>280769446.79</v>
      </c>
    </row>
    <row r="11" spans="1:8" ht="14.25">
      <c r="A11" s="384" t="s">
        <v>244</v>
      </c>
      <c r="B11" s="385"/>
      <c r="C11" s="62">
        <f>SUM(C12:C19)</f>
        <v>0</v>
      </c>
      <c r="D11" s="62"/>
      <c r="E11" s="62"/>
      <c r="F11" s="62"/>
      <c r="G11" s="62"/>
      <c r="H11" s="62"/>
    </row>
    <row r="12" spans="1:8" ht="14.25">
      <c r="A12" s="63"/>
      <c r="B12" s="64" t="s">
        <v>245</v>
      </c>
      <c r="C12" s="62"/>
      <c r="D12" s="62"/>
      <c r="E12" s="62"/>
      <c r="F12" s="62"/>
      <c r="G12" s="62"/>
      <c r="H12" s="62"/>
    </row>
    <row r="13" spans="1:8" ht="14.25">
      <c r="A13" s="63"/>
      <c r="B13" s="64" t="s">
        <v>246</v>
      </c>
      <c r="C13" s="62"/>
      <c r="D13" s="62"/>
      <c r="E13" s="62"/>
      <c r="F13" s="62"/>
      <c r="G13" s="62"/>
      <c r="H13" s="62"/>
    </row>
    <row r="14" spans="1:8" ht="14.25">
      <c r="A14" s="63"/>
      <c r="B14" s="64" t="s">
        <v>247</v>
      </c>
      <c r="C14" s="62"/>
      <c r="D14" s="62"/>
      <c r="E14" s="62"/>
      <c r="F14" s="62"/>
      <c r="G14" s="62"/>
      <c r="H14" s="62"/>
    </row>
    <row r="15" spans="1:8" ht="14.25">
      <c r="A15" s="63"/>
      <c r="B15" s="64" t="s">
        <v>248</v>
      </c>
      <c r="C15" s="62"/>
      <c r="D15" s="62"/>
      <c r="E15" s="62"/>
      <c r="F15" s="62"/>
      <c r="G15" s="62"/>
      <c r="H15" s="62"/>
    </row>
    <row r="16" spans="1:8" ht="14.25">
      <c r="A16" s="63"/>
      <c r="B16" s="64" t="s">
        <v>249</v>
      </c>
      <c r="C16" s="62"/>
      <c r="D16" s="62"/>
      <c r="E16" s="62"/>
      <c r="F16" s="62"/>
      <c r="G16" s="62"/>
      <c r="H16" s="62"/>
    </row>
    <row r="17" spans="1:8" ht="14.25">
      <c r="A17" s="63"/>
      <c r="B17" s="64" t="s">
        <v>250</v>
      </c>
      <c r="C17" s="62"/>
      <c r="D17" s="62"/>
      <c r="E17" s="62"/>
      <c r="F17" s="62"/>
      <c r="G17" s="62"/>
      <c r="H17" s="62"/>
    </row>
    <row r="18" spans="1:8" ht="14.25">
      <c r="A18" s="63"/>
      <c r="B18" s="64" t="s">
        <v>251</v>
      </c>
      <c r="C18" s="62"/>
      <c r="D18" s="62"/>
      <c r="E18" s="62"/>
      <c r="F18" s="62"/>
      <c r="G18" s="62"/>
      <c r="H18" s="62"/>
    </row>
    <row r="19" spans="1:8" ht="14.25">
      <c r="A19" s="63"/>
      <c r="B19" s="64" t="s">
        <v>252</v>
      </c>
      <c r="C19" s="62"/>
      <c r="D19" s="62"/>
      <c r="E19" s="62"/>
      <c r="F19" s="62"/>
      <c r="G19" s="62"/>
      <c r="H19" s="62"/>
    </row>
    <row r="20" spans="1:8" ht="14.25">
      <c r="A20" s="63"/>
      <c r="B20" s="64"/>
      <c r="C20" s="62"/>
      <c r="D20" s="62"/>
      <c r="E20" s="62"/>
      <c r="F20" s="62"/>
      <c r="G20" s="62"/>
      <c r="H20" s="62"/>
    </row>
    <row r="21" spans="1:8" ht="14.25">
      <c r="A21" s="384" t="s">
        <v>253</v>
      </c>
      <c r="B21" s="385"/>
      <c r="C21" s="61">
        <f>SUM(C22:C29)</f>
        <v>280142341</v>
      </c>
      <c r="D21" s="61">
        <f>SUM(D22:D29)</f>
        <v>-156333641</v>
      </c>
      <c r="E21" s="61">
        <f>SUM(E22:E29)</f>
        <v>123808700</v>
      </c>
      <c r="F21" s="61">
        <f>SUM(F22:F29)</f>
        <v>123181594.21</v>
      </c>
      <c r="G21" s="61">
        <f>SUM(G22:G29)</f>
        <v>123181594.21</v>
      </c>
      <c r="H21" s="61">
        <f>+C21+E21-F21</f>
        <v>280769446.79</v>
      </c>
    </row>
    <row r="22" spans="1:8" ht="14.25">
      <c r="A22" s="63"/>
      <c r="B22" s="64" t="s">
        <v>254</v>
      </c>
      <c r="C22" s="62"/>
      <c r="D22" s="62"/>
      <c r="E22" s="62"/>
      <c r="F22" s="62"/>
      <c r="G22" s="62"/>
      <c r="H22" s="62"/>
    </row>
    <row r="23" spans="1:8" ht="14.25">
      <c r="A23" s="63"/>
      <c r="B23" s="64" t="s">
        <v>255</v>
      </c>
      <c r="C23" s="62"/>
      <c r="D23" s="62"/>
      <c r="E23" s="62"/>
      <c r="F23" s="62"/>
      <c r="G23" s="62"/>
      <c r="H23" s="62"/>
    </row>
    <row r="24" spans="1:8" ht="14.25">
      <c r="A24" s="63"/>
      <c r="B24" s="64" t="s">
        <v>256</v>
      </c>
      <c r="C24" s="62"/>
      <c r="D24" s="62"/>
      <c r="E24" s="62"/>
      <c r="F24" s="62"/>
      <c r="G24" s="62"/>
      <c r="H24" s="62"/>
    </row>
    <row r="25" spans="1:8" ht="14.25">
      <c r="A25" s="386"/>
      <c r="B25" s="64" t="s">
        <v>257</v>
      </c>
      <c r="C25" s="383"/>
      <c r="D25" s="383"/>
      <c r="E25" s="383"/>
      <c r="F25" s="383"/>
      <c r="G25" s="383"/>
      <c r="H25" s="383"/>
    </row>
    <row r="26" spans="1:8" ht="14.25">
      <c r="A26" s="386"/>
      <c r="B26" s="64" t="s">
        <v>258</v>
      </c>
      <c r="C26" s="383"/>
      <c r="D26" s="383"/>
      <c r="E26" s="383"/>
      <c r="F26" s="383"/>
      <c r="G26" s="383"/>
      <c r="H26" s="383"/>
    </row>
    <row r="27" spans="1:8" ht="14.25">
      <c r="A27" s="63"/>
      <c r="B27" s="64" t="s">
        <v>259</v>
      </c>
      <c r="C27" s="62">
        <f>+FORMATO6B!B11</f>
        <v>280142341</v>
      </c>
      <c r="D27" s="62">
        <f>+FORMATO6B!C11</f>
        <v>-156333641</v>
      </c>
      <c r="E27" s="62">
        <f>+C27+D27</f>
        <v>123808700</v>
      </c>
      <c r="F27" s="62">
        <f>+FORMATO6A!G9</f>
        <v>123181594.21</v>
      </c>
      <c r="G27" s="62">
        <f>+F27</f>
        <v>123181594.21</v>
      </c>
      <c r="H27" s="62">
        <f>+C27+E27-F27</f>
        <v>280769446.79</v>
      </c>
    </row>
    <row r="28" spans="1:8" ht="14.25">
      <c r="A28" s="63"/>
      <c r="B28" s="64" t="s">
        <v>260</v>
      </c>
      <c r="C28" s="62"/>
      <c r="D28" s="62"/>
      <c r="E28" s="62"/>
      <c r="F28" s="62"/>
      <c r="G28" s="62"/>
      <c r="H28" s="62"/>
    </row>
    <row r="29" spans="1:8" ht="14.25">
      <c r="A29" s="63"/>
      <c r="B29" s="64" t="s">
        <v>261</v>
      </c>
      <c r="C29" s="62"/>
      <c r="D29" s="62"/>
      <c r="E29" s="62"/>
      <c r="F29" s="62"/>
      <c r="G29" s="62"/>
      <c r="H29" s="62"/>
    </row>
    <row r="30" spans="1:8" ht="14.25">
      <c r="A30" s="71"/>
      <c r="B30" s="70"/>
      <c r="C30" s="72"/>
      <c r="D30" s="62"/>
      <c r="E30" s="62"/>
      <c r="F30" s="62"/>
      <c r="G30" s="62"/>
      <c r="H30" s="62"/>
    </row>
    <row r="31" spans="1:8" ht="14.25">
      <c r="A31" s="384" t="s">
        <v>262</v>
      </c>
      <c r="B31" s="385"/>
      <c r="C31" s="383">
        <f>SUM(C33:C42)</f>
        <v>0</v>
      </c>
      <c r="D31" s="383"/>
      <c r="E31" s="383"/>
      <c r="F31" s="383"/>
      <c r="G31" s="383"/>
      <c r="H31" s="383"/>
    </row>
    <row r="32" spans="1:8" ht="14.25">
      <c r="A32" s="384" t="s">
        <v>263</v>
      </c>
      <c r="B32" s="385"/>
      <c r="C32" s="383"/>
      <c r="D32" s="383"/>
      <c r="E32" s="383"/>
      <c r="F32" s="383"/>
      <c r="G32" s="383"/>
      <c r="H32" s="383"/>
    </row>
    <row r="33" spans="1:8" ht="14.25">
      <c r="A33" s="386"/>
      <c r="B33" s="64" t="s">
        <v>264</v>
      </c>
      <c r="C33" s="383"/>
      <c r="D33" s="383"/>
      <c r="E33" s="383"/>
      <c r="F33" s="383"/>
      <c r="G33" s="383"/>
      <c r="H33" s="383"/>
    </row>
    <row r="34" spans="1:8" ht="14.25">
      <c r="A34" s="386"/>
      <c r="B34" s="64" t="s">
        <v>265</v>
      </c>
      <c r="C34" s="383"/>
      <c r="D34" s="383"/>
      <c r="E34" s="383"/>
      <c r="F34" s="383"/>
      <c r="G34" s="383"/>
      <c r="H34" s="383"/>
    </row>
    <row r="35" spans="1:8" ht="14.25">
      <c r="A35" s="63"/>
      <c r="B35" s="64" t="s">
        <v>266</v>
      </c>
      <c r="C35" s="62"/>
      <c r="D35" s="62"/>
      <c r="E35" s="62"/>
      <c r="F35" s="62"/>
      <c r="G35" s="62"/>
      <c r="H35" s="62"/>
    </row>
    <row r="36" spans="1:8" ht="14.25">
      <c r="A36" s="63"/>
      <c r="B36" s="64" t="s">
        <v>267</v>
      </c>
      <c r="C36" s="62"/>
      <c r="D36" s="62"/>
      <c r="E36" s="62"/>
      <c r="F36" s="62"/>
      <c r="G36" s="62"/>
      <c r="H36" s="62"/>
    </row>
    <row r="37" spans="1:8" ht="14.25">
      <c r="A37" s="63"/>
      <c r="B37" s="64" t="s">
        <v>268</v>
      </c>
      <c r="C37" s="62"/>
      <c r="D37" s="62"/>
      <c r="E37" s="62"/>
      <c r="F37" s="62"/>
      <c r="G37" s="62"/>
      <c r="H37" s="62"/>
    </row>
    <row r="38" spans="1:8" ht="14.25">
      <c r="A38" s="63"/>
      <c r="B38" s="64" t="s">
        <v>269</v>
      </c>
      <c r="C38" s="62"/>
      <c r="D38" s="62"/>
      <c r="E38" s="62"/>
      <c r="F38" s="62"/>
      <c r="G38" s="62"/>
      <c r="H38" s="62"/>
    </row>
    <row r="39" spans="1:8" ht="14.25">
      <c r="A39" s="63"/>
      <c r="B39" s="64" t="s">
        <v>270</v>
      </c>
      <c r="C39" s="62"/>
      <c r="D39" s="62"/>
      <c r="E39" s="62"/>
      <c r="F39" s="62"/>
      <c r="G39" s="62"/>
      <c r="H39" s="62"/>
    </row>
    <row r="40" spans="1:8" ht="14.25">
      <c r="A40" s="63"/>
      <c r="B40" s="64" t="s">
        <v>271</v>
      </c>
      <c r="C40" s="62"/>
      <c r="D40" s="62"/>
      <c r="E40" s="62"/>
      <c r="F40" s="62"/>
      <c r="G40" s="62"/>
      <c r="H40" s="62"/>
    </row>
    <row r="41" spans="1:8" ht="14.25">
      <c r="A41" s="63"/>
      <c r="B41" s="64" t="s">
        <v>272</v>
      </c>
      <c r="C41" s="62"/>
      <c r="D41" s="62"/>
      <c r="E41" s="62"/>
      <c r="F41" s="62"/>
      <c r="G41" s="62"/>
      <c r="H41" s="62"/>
    </row>
    <row r="42" spans="1:8" ht="14.25">
      <c r="A42" s="63"/>
      <c r="B42" s="64" t="s">
        <v>273</v>
      </c>
      <c r="C42" s="62"/>
      <c r="D42" s="62"/>
      <c r="E42" s="62"/>
      <c r="F42" s="62"/>
      <c r="G42" s="62"/>
      <c r="H42" s="62"/>
    </row>
    <row r="43" spans="1:8" ht="14.25">
      <c r="A43" s="63"/>
      <c r="B43" s="64"/>
      <c r="C43" s="62"/>
      <c r="D43" s="62"/>
      <c r="E43" s="62"/>
      <c r="F43" s="62"/>
      <c r="G43" s="62"/>
      <c r="H43" s="62"/>
    </row>
    <row r="44" spans="1:8" ht="14.25">
      <c r="A44" s="384" t="s">
        <v>274</v>
      </c>
      <c r="B44" s="385"/>
      <c r="C44" s="383">
        <f>SUM(C46:C51)</f>
        <v>0</v>
      </c>
      <c r="D44" s="383"/>
      <c r="E44" s="383"/>
      <c r="F44" s="383"/>
      <c r="G44" s="383"/>
      <c r="H44" s="383"/>
    </row>
    <row r="45" spans="1:8" ht="14.25">
      <c r="A45" s="384" t="s">
        <v>275</v>
      </c>
      <c r="B45" s="385"/>
      <c r="C45" s="383"/>
      <c r="D45" s="383"/>
      <c r="E45" s="383"/>
      <c r="F45" s="383"/>
      <c r="G45" s="383"/>
      <c r="H45" s="383"/>
    </row>
    <row r="46" spans="1:8" ht="14.25">
      <c r="A46" s="386"/>
      <c r="B46" s="64" t="s">
        <v>276</v>
      </c>
      <c r="C46" s="383"/>
      <c r="D46" s="383"/>
      <c r="E46" s="383"/>
      <c r="F46" s="383"/>
      <c r="G46" s="383"/>
      <c r="H46" s="383"/>
    </row>
    <row r="47" spans="1:8" ht="14.25">
      <c r="A47" s="386"/>
      <c r="B47" s="64" t="s">
        <v>277</v>
      </c>
      <c r="C47" s="383"/>
      <c r="D47" s="383"/>
      <c r="E47" s="383"/>
      <c r="F47" s="383"/>
      <c r="G47" s="383"/>
      <c r="H47" s="383"/>
    </row>
    <row r="48" spans="1:8" ht="14.25">
      <c r="A48" s="386"/>
      <c r="B48" s="64" t="s">
        <v>278</v>
      </c>
      <c r="C48" s="383"/>
      <c r="D48" s="383"/>
      <c r="E48" s="383"/>
      <c r="F48" s="383"/>
      <c r="G48" s="383"/>
      <c r="H48" s="383"/>
    </row>
    <row r="49" spans="1:8" ht="14.25">
      <c r="A49" s="386"/>
      <c r="B49" s="64" t="s">
        <v>279</v>
      </c>
      <c r="C49" s="383"/>
      <c r="D49" s="383"/>
      <c r="E49" s="383"/>
      <c r="F49" s="383"/>
      <c r="G49" s="383"/>
      <c r="H49" s="383"/>
    </row>
    <row r="50" spans="1:8" ht="14.25">
      <c r="A50" s="63"/>
      <c r="B50" s="64" t="s">
        <v>280</v>
      </c>
      <c r="C50" s="62"/>
      <c r="D50" s="62"/>
      <c r="E50" s="62"/>
      <c r="F50" s="62"/>
      <c r="G50" s="62"/>
      <c r="H50" s="62"/>
    </row>
    <row r="51" spans="1:8" ht="14.25">
      <c r="A51" s="63"/>
      <c r="B51" s="64" t="s">
        <v>281</v>
      </c>
      <c r="C51" s="62"/>
      <c r="D51" s="62"/>
      <c r="E51" s="62"/>
      <c r="F51" s="62"/>
      <c r="G51" s="62"/>
      <c r="H51" s="62"/>
    </row>
    <row r="52" spans="1:8" ht="14.25">
      <c r="A52" s="63"/>
      <c r="B52" s="64"/>
      <c r="C52" s="62"/>
      <c r="D52" s="62"/>
      <c r="E52" s="62"/>
      <c r="F52" s="62"/>
      <c r="G52" s="62"/>
      <c r="H52" s="62"/>
    </row>
    <row r="53" spans="1:8" ht="14.25">
      <c r="A53" s="384" t="s">
        <v>282</v>
      </c>
      <c r="B53" s="385"/>
      <c r="C53" s="61">
        <f>+C54+C64+C74+C87</f>
        <v>265942341</v>
      </c>
      <c r="D53" s="61">
        <f>+D54+D64+D74+D87</f>
        <v>20625581</v>
      </c>
      <c r="E53" s="61">
        <f>+E54+E64+E74+E87</f>
        <v>286567922</v>
      </c>
      <c r="F53" s="61">
        <f>+F54+F64+F74+F87</f>
        <v>292107372.63</v>
      </c>
      <c r="G53" s="61">
        <f>+G54+G64+G74+G87</f>
        <v>292107372.63</v>
      </c>
      <c r="H53" s="61">
        <f>+C53+E53-F53</f>
        <v>260402890.37</v>
      </c>
    </row>
    <row r="54" spans="1:8" ht="14.25">
      <c r="A54" s="384" t="s">
        <v>244</v>
      </c>
      <c r="B54" s="385"/>
      <c r="C54" s="62">
        <f>SUM(C55:C62)</f>
        <v>0</v>
      </c>
      <c r="D54" s="62"/>
      <c r="E54" s="62"/>
      <c r="F54" s="62"/>
      <c r="G54" s="62"/>
      <c r="H54" s="62"/>
    </row>
    <row r="55" spans="1:8" ht="14.25">
      <c r="A55" s="63"/>
      <c r="B55" s="64" t="s">
        <v>245</v>
      </c>
      <c r="C55" s="62"/>
      <c r="D55" s="62"/>
      <c r="E55" s="62"/>
      <c r="F55" s="62"/>
      <c r="G55" s="62"/>
      <c r="H55" s="62"/>
    </row>
    <row r="56" spans="1:8" ht="14.25">
      <c r="A56" s="63"/>
      <c r="B56" s="64" t="s">
        <v>246</v>
      </c>
      <c r="C56" s="62"/>
      <c r="D56" s="62"/>
      <c r="E56" s="62"/>
      <c r="F56" s="62"/>
      <c r="G56" s="62"/>
      <c r="H56" s="62"/>
    </row>
    <row r="57" spans="1:8" ht="14.25">
      <c r="A57" s="63"/>
      <c r="B57" s="64" t="s">
        <v>247</v>
      </c>
      <c r="C57" s="62"/>
      <c r="D57" s="62"/>
      <c r="E57" s="62"/>
      <c r="F57" s="62"/>
      <c r="G57" s="62"/>
      <c r="H57" s="62"/>
    </row>
    <row r="58" spans="1:8" ht="14.25">
      <c r="A58" s="63"/>
      <c r="B58" s="64" t="s">
        <v>248</v>
      </c>
      <c r="C58" s="62"/>
      <c r="D58" s="62"/>
      <c r="E58" s="62"/>
      <c r="F58" s="62"/>
      <c r="G58" s="62"/>
      <c r="H58" s="62"/>
    </row>
    <row r="59" spans="1:8" ht="14.25">
      <c r="A59" s="63"/>
      <c r="B59" s="64" t="s">
        <v>249</v>
      </c>
      <c r="C59" s="62"/>
      <c r="D59" s="62"/>
      <c r="E59" s="62"/>
      <c r="F59" s="62"/>
      <c r="G59" s="62"/>
      <c r="H59" s="62"/>
    </row>
    <row r="60" spans="1:8" ht="14.25">
      <c r="A60" s="63"/>
      <c r="B60" s="64" t="s">
        <v>250</v>
      </c>
      <c r="C60" s="62"/>
      <c r="D60" s="62"/>
      <c r="E60" s="62"/>
      <c r="F60" s="62"/>
      <c r="G60" s="62"/>
      <c r="H60" s="62"/>
    </row>
    <row r="61" spans="1:8" ht="14.25">
      <c r="A61" s="63"/>
      <c r="B61" s="64" t="s">
        <v>251</v>
      </c>
      <c r="C61" s="62"/>
      <c r="D61" s="62"/>
      <c r="E61" s="62"/>
      <c r="F61" s="62"/>
      <c r="G61" s="62"/>
      <c r="H61" s="62"/>
    </row>
    <row r="62" spans="1:8" ht="14.25">
      <c r="A62" s="63"/>
      <c r="B62" s="64" t="s">
        <v>252</v>
      </c>
      <c r="C62" s="62"/>
      <c r="D62" s="62"/>
      <c r="E62" s="62"/>
      <c r="F62" s="62"/>
      <c r="G62" s="62"/>
      <c r="H62" s="62"/>
    </row>
    <row r="63" spans="1:8" ht="14.25">
      <c r="A63" s="63"/>
      <c r="B63" s="64"/>
      <c r="C63" s="62"/>
      <c r="D63" s="62"/>
      <c r="E63" s="62"/>
      <c r="F63" s="62"/>
      <c r="G63" s="62"/>
      <c r="H63" s="62"/>
    </row>
    <row r="64" spans="1:8" ht="14.25">
      <c r="A64" s="387" t="s">
        <v>253</v>
      </c>
      <c r="B64" s="388"/>
      <c r="C64" s="72">
        <f>SUM(C65:C72)</f>
        <v>265942341</v>
      </c>
      <c r="D64" s="62">
        <f>SUM(D65:D72)</f>
        <v>20625581</v>
      </c>
      <c r="E64" s="62">
        <f>SUM(E65:E72)</f>
        <v>286567922</v>
      </c>
      <c r="F64" s="62">
        <f>SUM(F65:F72)</f>
        <v>292107372.63</v>
      </c>
      <c r="G64" s="62">
        <f>SUM(G65:G72)</f>
        <v>292107372.63</v>
      </c>
      <c r="H64" s="62">
        <f>+C64+E64-F64</f>
        <v>260402890.37</v>
      </c>
    </row>
    <row r="65" spans="1:8" ht="14.25">
      <c r="A65" s="71"/>
      <c r="B65" s="70" t="s">
        <v>254</v>
      </c>
      <c r="C65" s="72"/>
      <c r="D65" s="62"/>
      <c r="E65" s="62"/>
      <c r="F65" s="62"/>
      <c r="G65" s="62"/>
      <c r="H65" s="62"/>
    </row>
    <row r="66" spans="1:8" ht="14.25">
      <c r="A66" s="71"/>
      <c r="B66" s="70" t="s">
        <v>255</v>
      </c>
      <c r="C66" s="72"/>
      <c r="D66" s="62"/>
      <c r="E66" s="62"/>
      <c r="F66" s="62"/>
      <c r="G66" s="62"/>
      <c r="H66" s="62"/>
    </row>
    <row r="67" spans="1:8" ht="14.25">
      <c r="A67" s="71"/>
      <c r="B67" s="70" t="s">
        <v>256</v>
      </c>
      <c r="C67" s="72"/>
      <c r="D67" s="62"/>
      <c r="E67" s="62"/>
      <c r="F67" s="62"/>
      <c r="G67" s="62"/>
      <c r="H67" s="62"/>
    </row>
    <row r="68" spans="1:8" ht="14.25">
      <c r="A68" s="386"/>
      <c r="B68" s="64" t="s">
        <v>257</v>
      </c>
      <c r="C68" s="383"/>
      <c r="D68" s="383"/>
      <c r="E68" s="383"/>
      <c r="F68" s="383"/>
      <c r="G68" s="383"/>
      <c r="H68" s="383"/>
    </row>
    <row r="69" spans="1:8" ht="14.25">
      <c r="A69" s="386"/>
      <c r="B69" s="64" t="s">
        <v>258</v>
      </c>
      <c r="C69" s="383"/>
      <c r="D69" s="383"/>
      <c r="E69" s="383"/>
      <c r="F69" s="383"/>
      <c r="G69" s="383"/>
      <c r="H69" s="383"/>
    </row>
    <row r="70" spans="1:8" ht="14.25">
      <c r="A70" s="63"/>
      <c r="B70" s="64" t="s">
        <v>259</v>
      </c>
      <c r="C70" s="62">
        <f>+FORMATO6B!B22</f>
        <v>265942341</v>
      </c>
      <c r="D70" s="62">
        <f>+FORMATO6B!C22</f>
        <v>20625581</v>
      </c>
      <c r="E70" s="62">
        <f>+C70+D70</f>
        <v>286567922</v>
      </c>
      <c r="F70" s="62">
        <f>+FORMATO6A!G90</f>
        <v>292107372.63</v>
      </c>
      <c r="G70" s="62">
        <f>+F70</f>
        <v>292107372.63</v>
      </c>
      <c r="H70" s="62">
        <f>+C70+E70-F70</f>
        <v>260402890.37</v>
      </c>
    </row>
    <row r="71" spans="1:8" ht="14.25">
      <c r="A71" s="63"/>
      <c r="B71" s="64" t="s">
        <v>260</v>
      </c>
      <c r="C71" s="62"/>
      <c r="D71" s="62"/>
      <c r="E71" s="62"/>
      <c r="F71" s="62"/>
      <c r="G71" s="62"/>
      <c r="H71" s="62"/>
    </row>
    <row r="72" spans="1:8" ht="14.25">
      <c r="A72" s="63"/>
      <c r="B72" s="64" t="s">
        <v>261</v>
      </c>
      <c r="C72" s="62"/>
      <c r="D72" s="62"/>
      <c r="E72" s="62"/>
      <c r="F72" s="62"/>
      <c r="G72" s="62"/>
      <c r="H72" s="62"/>
    </row>
    <row r="73" spans="1:8" ht="14.25">
      <c r="A73" s="63"/>
      <c r="B73" s="64"/>
      <c r="C73" s="62"/>
      <c r="D73" s="62"/>
      <c r="E73" s="62"/>
      <c r="F73" s="62"/>
      <c r="G73" s="62"/>
      <c r="H73" s="62"/>
    </row>
    <row r="74" spans="1:8" ht="14.25">
      <c r="A74" s="384" t="s">
        <v>262</v>
      </c>
      <c r="B74" s="385"/>
      <c r="C74" s="383">
        <f>SUM(C76:C85)</f>
        <v>0</v>
      </c>
      <c r="D74" s="383"/>
      <c r="E74" s="383"/>
      <c r="F74" s="383"/>
      <c r="G74" s="383"/>
      <c r="H74" s="383"/>
    </row>
    <row r="75" spans="1:8" ht="14.25">
      <c r="A75" s="384" t="s">
        <v>263</v>
      </c>
      <c r="B75" s="385"/>
      <c r="C75" s="383"/>
      <c r="D75" s="383"/>
      <c r="E75" s="383"/>
      <c r="F75" s="383"/>
      <c r="G75" s="383"/>
      <c r="H75" s="383"/>
    </row>
    <row r="76" spans="1:8" ht="14.25">
      <c r="A76" s="386"/>
      <c r="B76" s="64" t="s">
        <v>264</v>
      </c>
      <c r="C76" s="383"/>
      <c r="D76" s="383"/>
      <c r="E76" s="383"/>
      <c r="F76" s="383"/>
      <c r="G76" s="383"/>
      <c r="H76" s="383"/>
    </row>
    <row r="77" spans="1:8" ht="14.25">
      <c r="A77" s="386"/>
      <c r="B77" s="64" t="s">
        <v>265</v>
      </c>
      <c r="C77" s="383"/>
      <c r="D77" s="383"/>
      <c r="E77" s="383"/>
      <c r="F77" s="383"/>
      <c r="G77" s="383"/>
      <c r="H77" s="383"/>
    </row>
    <row r="78" spans="1:8" ht="14.25">
      <c r="A78" s="63"/>
      <c r="B78" s="64" t="s">
        <v>266</v>
      </c>
      <c r="C78" s="62"/>
      <c r="D78" s="62"/>
      <c r="E78" s="62"/>
      <c r="F78" s="62"/>
      <c r="G78" s="62"/>
      <c r="H78" s="62"/>
    </row>
    <row r="79" spans="1:8" ht="14.25">
      <c r="A79" s="63"/>
      <c r="B79" s="64" t="s">
        <v>267</v>
      </c>
      <c r="C79" s="62"/>
      <c r="D79" s="62"/>
      <c r="E79" s="62"/>
      <c r="F79" s="62"/>
      <c r="G79" s="62"/>
      <c r="H79" s="62"/>
    </row>
    <row r="80" spans="1:8" ht="14.25">
      <c r="A80" s="63"/>
      <c r="B80" s="64" t="s">
        <v>268</v>
      </c>
      <c r="C80" s="62"/>
      <c r="D80" s="62"/>
      <c r="E80" s="62"/>
      <c r="F80" s="62"/>
      <c r="G80" s="62"/>
      <c r="H80" s="62"/>
    </row>
    <row r="81" spans="1:8" ht="14.25">
      <c r="A81" s="63"/>
      <c r="B81" s="64" t="s">
        <v>269</v>
      </c>
      <c r="C81" s="62"/>
      <c r="D81" s="62"/>
      <c r="E81" s="62"/>
      <c r="F81" s="62"/>
      <c r="G81" s="62"/>
      <c r="H81" s="62"/>
    </row>
    <row r="82" spans="1:8" ht="14.25">
      <c r="A82" s="63"/>
      <c r="B82" s="64" t="s">
        <v>270</v>
      </c>
      <c r="C82" s="62"/>
      <c r="D82" s="62"/>
      <c r="E82" s="62"/>
      <c r="F82" s="62"/>
      <c r="G82" s="62"/>
      <c r="H82" s="62"/>
    </row>
    <row r="83" spans="1:8" ht="14.25">
      <c r="A83" s="63"/>
      <c r="B83" s="64" t="s">
        <v>271</v>
      </c>
      <c r="C83" s="62"/>
      <c r="D83" s="62"/>
      <c r="E83" s="62"/>
      <c r="F83" s="62"/>
      <c r="G83" s="62"/>
      <c r="H83" s="62"/>
    </row>
    <row r="84" spans="1:8" ht="14.25">
      <c r="A84" s="63"/>
      <c r="B84" s="64" t="s">
        <v>272</v>
      </c>
      <c r="C84" s="62"/>
      <c r="D84" s="62"/>
      <c r="E84" s="62"/>
      <c r="F84" s="62"/>
      <c r="G84" s="62"/>
      <c r="H84" s="62"/>
    </row>
    <row r="85" spans="1:8" ht="14.25">
      <c r="A85" s="63"/>
      <c r="B85" s="64" t="s">
        <v>273</v>
      </c>
      <c r="C85" s="62"/>
      <c r="D85" s="62"/>
      <c r="E85" s="62"/>
      <c r="F85" s="62"/>
      <c r="G85" s="62"/>
      <c r="H85" s="62"/>
    </row>
    <row r="86" spans="1:8" ht="14.25">
      <c r="A86" s="63"/>
      <c r="B86" s="64"/>
      <c r="C86" s="62"/>
      <c r="D86" s="62"/>
      <c r="E86" s="62"/>
      <c r="F86" s="62"/>
      <c r="G86" s="62"/>
      <c r="H86" s="62"/>
    </row>
    <row r="87" spans="1:8" ht="14.25">
      <c r="A87" s="384" t="s">
        <v>274</v>
      </c>
      <c r="B87" s="385"/>
      <c r="C87" s="383">
        <f>SUM(C89:C94)</f>
        <v>0</v>
      </c>
      <c r="D87" s="383"/>
      <c r="E87" s="383"/>
      <c r="F87" s="383"/>
      <c r="G87" s="383"/>
      <c r="H87" s="383"/>
    </row>
    <row r="88" spans="1:8" ht="14.25">
      <c r="A88" s="384" t="s">
        <v>275</v>
      </c>
      <c r="B88" s="385"/>
      <c r="C88" s="383"/>
      <c r="D88" s="383"/>
      <c r="E88" s="383"/>
      <c r="F88" s="383"/>
      <c r="G88" s="383"/>
      <c r="H88" s="383"/>
    </row>
    <row r="89" spans="1:8" ht="14.25">
      <c r="A89" s="386"/>
      <c r="B89" s="64" t="s">
        <v>276</v>
      </c>
      <c r="C89" s="383"/>
      <c r="D89" s="383"/>
      <c r="E89" s="383"/>
      <c r="F89" s="383"/>
      <c r="G89" s="383"/>
      <c r="H89" s="383"/>
    </row>
    <row r="90" spans="1:8" ht="14.25">
      <c r="A90" s="386"/>
      <c r="B90" s="64" t="s">
        <v>277</v>
      </c>
      <c r="C90" s="383"/>
      <c r="D90" s="383"/>
      <c r="E90" s="383"/>
      <c r="F90" s="383"/>
      <c r="G90" s="383"/>
      <c r="H90" s="383"/>
    </row>
    <row r="91" spans="1:8" ht="14.25">
      <c r="A91" s="386"/>
      <c r="B91" s="64" t="s">
        <v>278</v>
      </c>
      <c r="C91" s="383"/>
      <c r="D91" s="383"/>
      <c r="E91" s="383"/>
      <c r="F91" s="383"/>
      <c r="G91" s="383"/>
      <c r="H91" s="383"/>
    </row>
    <row r="92" spans="1:8" ht="14.25">
      <c r="A92" s="386"/>
      <c r="B92" s="64" t="s">
        <v>279</v>
      </c>
      <c r="C92" s="383"/>
      <c r="D92" s="383"/>
      <c r="E92" s="383"/>
      <c r="F92" s="383"/>
      <c r="G92" s="383"/>
      <c r="H92" s="383"/>
    </row>
    <row r="93" spans="1:8" ht="14.25">
      <c r="A93" s="63"/>
      <c r="B93" s="64" t="s">
        <v>280</v>
      </c>
      <c r="C93" s="62"/>
      <c r="D93" s="62"/>
      <c r="E93" s="62"/>
      <c r="F93" s="62"/>
      <c r="G93" s="62"/>
      <c r="H93" s="62"/>
    </row>
    <row r="94" spans="1:8" ht="14.25">
      <c r="A94" s="63"/>
      <c r="B94" s="64" t="s">
        <v>281</v>
      </c>
      <c r="C94" s="62"/>
      <c r="D94" s="62"/>
      <c r="E94" s="62"/>
      <c r="F94" s="62"/>
      <c r="G94" s="62"/>
      <c r="H94" s="62"/>
    </row>
    <row r="95" spans="1:8" ht="14.25">
      <c r="A95" s="63"/>
      <c r="B95" s="64"/>
      <c r="C95" s="62"/>
      <c r="D95" s="62"/>
      <c r="E95" s="62"/>
      <c r="F95" s="62"/>
      <c r="G95" s="62"/>
      <c r="H95" s="62"/>
    </row>
    <row r="96" spans="1:8" ht="14.25">
      <c r="A96" s="384" t="s">
        <v>227</v>
      </c>
      <c r="B96" s="385"/>
      <c r="C96" s="61">
        <f>+C10+C53</f>
        <v>546084682</v>
      </c>
      <c r="D96" s="61">
        <f>+D10+D53</f>
        <v>-135708060</v>
      </c>
      <c r="E96" s="61">
        <f>+E10+E53</f>
        <v>410376622</v>
      </c>
      <c r="F96" s="61">
        <f>+F10+F53</f>
        <v>415288966.84</v>
      </c>
      <c r="G96" s="61">
        <f>+G10+G53</f>
        <v>415288966.84</v>
      </c>
      <c r="H96" s="61">
        <f>+H10+H53-1</f>
        <v>541172336.1600001</v>
      </c>
    </row>
    <row r="97" spans="1:8" ht="14.25">
      <c r="A97" s="65"/>
      <c r="B97" s="66"/>
      <c r="C97" s="69"/>
      <c r="D97" s="69"/>
      <c r="E97" s="69"/>
      <c r="F97" s="69"/>
      <c r="G97" s="69"/>
      <c r="H97" s="69"/>
    </row>
    <row r="98" spans="1:8" ht="14.25">
      <c r="A98" s="70"/>
      <c r="B98" s="70"/>
      <c r="C98" s="257"/>
      <c r="D98" s="257"/>
      <c r="E98" s="257"/>
      <c r="F98" s="257"/>
      <c r="G98" s="257"/>
      <c r="H98" s="257"/>
    </row>
    <row r="99" spans="1:8" ht="14.25">
      <c r="A99" s="70"/>
      <c r="B99" s="70"/>
      <c r="C99" s="257"/>
      <c r="D99" s="257"/>
      <c r="E99" s="257"/>
      <c r="F99" s="257"/>
      <c r="G99" s="257"/>
      <c r="H99" s="257"/>
    </row>
    <row r="100" spans="1:8" ht="14.25">
      <c r="A100" s="70"/>
      <c r="B100" s="70"/>
      <c r="C100" s="257"/>
      <c r="D100" s="257"/>
      <c r="E100" s="257"/>
      <c r="F100" s="257"/>
      <c r="G100" s="257"/>
      <c r="H100" s="257"/>
    </row>
  </sheetData>
  <sheetProtection/>
  <mergeCells count="108"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25:C26"/>
    <mergeCell ref="D25:D26"/>
    <mergeCell ref="E25:E26"/>
    <mergeCell ref="F25:F26"/>
    <mergeCell ref="G25:G26"/>
    <mergeCell ref="F7:F8"/>
    <mergeCell ref="G7:G8"/>
    <mergeCell ref="C7:C8"/>
    <mergeCell ref="E7:E8"/>
    <mergeCell ref="H25:H26"/>
    <mergeCell ref="A31:B31"/>
    <mergeCell ref="A32:B32"/>
    <mergeCell ref="C31:C32"/>
    <mergeCell ref="D31:D32"/>
    <mergeCell ref="E31:E32"/>
    <mergeCell ref="F31:F32"/>
    <mergeCell ref="G31:G32"/>
    <mergeCell ref="H31:H32"/>
    <mergeCell ref="A25:A26"/>
    <mergeCell ref="F44:F45"/>
    <mergeCell ref="G44:G45"/>
    <mergeCell ref="H44:H45"/>
    <mergeCell ref="A33:A34"/>
    <mergeCell ref="C33:C34"/>
    <mergeCell ref="D33:D34"/>
    <mergeCell ref="E33:E34"/>
    <mergeCell ref="F33:F34"/>
    <mergeCell ref="G33:G34"/>
    <mergeCell ref="D46:D47"/>
    <mergeCell ref="E46:E47"/>
    <mergeCell ref="F46:F47"/>
    <mergeCell ref="G46:G47"/>
    <mergeCell ref="H33:H34"/>
    <mergeCell ref="A44:B44"/>
    <mergeCell ref="A45:B45"/>
    <mergeCell ref="C44:C45"/>
    <mergeCell ref="D44:D45"/>
    <mergeCell ref="E44:E45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A53:B53"/>
    <mergeCell ref="A54:B54"/>
    <mergeCell ref="A64:B64"/>
    <mergeCell ref="A68:A69"/>
    <mergeCell ref="C68:C69"/>
    <mergeCell ref="D68:D69"/>
    <mergeCell ref="E68:E69"/>
    <mergeCell ref="F68:F69"/>
    <mergeCell ref="G68:G69"/>
    <mergeCell ref="H68:H69"/>
    <mergeCell ref="A74:B74"/>
    <mergeCell ref="A75:B75"/>
    <mergeCell ref="C74:C75"/>
    <mergeCell ref="D74:D75"/>
    <mergeCell ref="E74:E75"/>
    <mergeCell ref="F74:F75"/>
    <mergeCell ref="H74:H75"/>
    <mergeCell ref="A76:A77"/>
    <mergeCell ref="C76:C77"/>
    <mergeCell ref="D76:D77"/>
    <mergeCell ref="E76:E77"/>
    <mergeCell ref="F76:F77"/>
    <mergeCell ref="G76:G77"/>
    <mergeCell ref="H76:H77"/>
    <mergeCell ref="C87:C88"/>
    <mergeCell ref="D87:D88"/>
    <mergeCell ref="E87:E88"/>
    <mergeCell ref="F87:F88"/>
    <mergeCell ref="G74:G75"/>
    <mergeCell ref="G87:G88"/>
    <mergeCell ref="H87:H88"/>
    <mergeCell ref="A89:A90"/>
    <mergeCell ref="C89:C90"/>
    <mergeCell ref="D89:D90"/>
    <mergeCell ref="E89:E90"/>
    <mergeCell ref="F89:F90"/>
    <mergeCell ref="G89:G90"/>
    <mergeCell ref="H89:H90"/>
    <mergeCell ref="A87:B87"/>
    <mergeCell ref="A88:B88"/>
    <mergeCell ref="H91:H92"/>
    <mergeCell ref="A96:B96"/>
    <mergeCell ref="A91:A92"/>
    <mergeCell ref="C91:C92"/>
    <mergeCell ref="D91:D92"/>
    <mergeCell ref="E91:E92"/>
    <mergeCell ref="F91:F92"/>
    <mergeCell ref="G91:G92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80" zoomScaleSheetLayoutView="80" zoomScalePageLayoutView="0" workbookViewId="0" topLeftCell="A1">
      <selection activeCell="A1" sqref="A1:G1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2.140625" style="0" customWidth="1"/>
    <col min="5" max="6" width="15.7109375" style="0" bestFit="1" customWidth="1"/>
    <col min="7" max="7" width="15.57421875" style="0" bestFit="1" customWidth="1"/>
    <col min="8" max="9" width="16.140625" style="0" bestFit="1" customWidth="1"/>
  </cols>
  <sheetData>
    <row r="1" spans="1:7" ht="14.25">
      <c r="A1" s="327" t="str">
        <f>+FORMATO6C!A1</f>
        <v>COLEGIO DE ESTUDIOS CIENTÍFICOS Y TECNOLÓGICOS DEL ESTADO DE TLAXCALA</v>
      </c>
      <c r="B1" s="328"/>
      <c r="C1" s="328"/>
      <c r="D1" s="328"/>
      <c r="E1" s="328"/>
      <c r="F1" s="328"/>
      <c r="G1" s="329"/>
    </row>
    <row r="2" spans="1:7" ht="14.25">
      <c r="A2" s="367" t="s">
        <v>141</v>
      </c>
      <c r="B2" s="368"/>
      <c r="C2" s="368"/>
      <c r="D2" s="368"/>
      <c r="E2" s="368"/>
      <c r="F2" s="368"/>
      <c r="G2" s="369"/>
    </row>
    <row r="3" spans="1:7" ht="14.25">
      <c r="A3" s="367" t="s">
        <v>283</v>
      </c>
      <c r="B3" s="368"/>
      <c r="C3" s="368"/>
      <c r="D3" s="368"/>
      <c r="E3" s="368"/>
      <c r="F3" s="368"/>
      <c r="G3" s="369"/>
    </row>
    <row r="4" spans="1:7" ht="14.25">
      <c r="A4" s="367" t="str">
        <f>+FORMATO6C!A4</f>
        <v>Del 1 de enero al 31 de diciembre de 2016</v>
      </c>
      <c r="B4" s="368"/>
      <c r="C4" s="368"/>
      <c r="D4" s="368"/>
      <c r="E4" s="368"/>
      <c r="F4" s="368"/>
      <c r="G4" s="369"/>
    </row>
    <row r="5" spans="1:7" ht="14.25">
      <c r="A5" s="370" t="s">
        <v>1</v>
      </c>
      <c r="B5" s="371"/>
      <c r="C5" s="371"/>
      <c r="D5" s="371"/>
      <c r="E5" s="371"/>
      <c r="F5" s="371"/>
      <c r="G5" s="372"/>
    </row>
    <row r="6" spans="1:7" ht="14.25">
      <c r="A6" s="376" t="s">
        <v>2</v>
      </c>
      <c r="B6" s="373" t="s">
        <v>143</v>
      </c>
      <c r="C6" s="374"/>
      <c r="D6" s="374"/>
      <c r="E6" s="374"/>
      <c r="F6" s="375"/>
      <c r="G6" s="376" t="s">
        <v>229</v>
      </c>
    </row>
    <row r="7" spans="1:7" ht="14.25">
      <c r="A7" s="380"/>
      <c r="B7" s="376" t="s">
        <v>4</v>
      </c>
      <c r="C7" s="58" t="s">
        <v>55</v>
      </c>
      <c r="D7" s="376" t="s">
        <v>57</v>
      </c>
      <c r="E7" s="376" t="s">
        <v>5</v>
      </c>
      <c r="F7" s="376" t="s">
        <v>7</v>
      </c>
      <c r="G7" s="380"/>
    </row>
    <row r="8" spans="1:7" ht="14.25">
      <c r="A8" s="377"/>
      <c r="B8" s="377"/>
      <c r="C8" s="59" t="s">
        <v>56</v>
      </c>
      <c r="D8" s="377"/>
      <c r="E8" s="377"/>
      <c r="F8" s="377"/>
      <c r="G8" s="377"/>
    </row>
    <row r="9" spans="1:7" ht="14.25">
      <c r="A9" s="102" t="s">
        <v>284</v>
      </c>
      <c r="B9" s="77">
        <f>SUM(B10:B18)+B21</f>
        <v>247061775</v>
      </c>
      <c r="C9" s="77">
        <f>SUM(C10:C18)+C21</f>
        <v>-118604012</v>
      </c>
      <c r="D9" s="77">
        <f>SUM(D10:D18)+D21</f>
        <v>128457763</v>
      </c>
      <c r="E9" s="77">
        <f>SUM(E10:E18)+E21</f>
        <v>103858377.54</v>
      </c>
      <c r="F9" s="77">
        <f>SUM(F10:F18)+F21</f>
        <v>103858377.54</v>
      </c>
      <c r="G9" s="77">
        <f>+B9+D9-E9</f>
        <v>271661160.46</v>
      </c>
    </row>
    <row r="10" spans="1:7" ht="14.25">
      <c r="A10" s="63" t="s">
        <v>285</v>
      </c>
      <c r="B10" s="41"/>
      <c r="C10" s="80"/>
      <c r="D10" s="80"/>
      <c r="E10" s="80"/>
      <c r="F10" s="80"/>
      <c r="G10" s="80"/>
    </row>
    <row r="11" spans="1:9" ht="14.25">
      <c r="A11" s="63" t="s">
        <v>286</v>
      </c>
      <c r="B11" s="41">
        <v>247061775</v>
      </c>
      <c r="C11" s="80">
        <v>-118604012</v>
      </c>
      <c r="D11" s="80">
        <f>+B11+C11</f>
        <v>128457763</v>
      </c>
      <c r="E11" s="80">
        <f>+'[1]PPTO ESTATAL CONSOLIDADO'!$W$15</f>
        <v>103858377.54</v>
      </c>
      <c r="F11" s="80">
        <f>+E11</f>
        <v>103858377.54</v>
      </c>
      <c r="G11" s="80">
        <f>+B11+D11-E11</f>
        <v>271661160.46</v>
      </c>
      <c r="H11" s="11"/>
      <c r="I11" s="8"/>
    </row>
    <row r="12" spans="1:7" ht="14.25">
      <c r="A12" s="63" t="s">
        <v>287</v>
      </c>
      <c r="B12" s="41"/>
      <c r="C12" s="80"/>
      <c r="D12" s="80"/>
      <c r="E12" s="80"/>
      <c r="F12" s="80"/>
      <c r="G12" s="80"/>
    </row>
    <row r="13" spans="1:7" ht="14.25">
      <c r="A13" s="63" t="s">
        <v>288</v>
      </c>
      <c r="B13" s="41"/>
      <c r="C13" s="80"/>
      <c r="D13" s="80"/>
      <c r="E13" s="80"/>
      <c r="F13" s="80"/>
      <c r="G13" s="80"/>
    </row>
    <row r="14" spans="1:7" ht="14.25">
      <c r="A14" s="63" t="s">
        <v>289</v>
      </c>
      <c r="B14" s="41"/>
      <c r="C14" s="80"/>
      <c r="D14" s="80"/>
      <c r="E14" s="80"/>
      <c r="F14" s="80"/>
      <c r="G14" s="80"/>
    </row>
    <row r="15" spans="1:7" ht="14.25">
      <c r="A15" s="63" t="s">
        <v>290</v>
      </c>
      <c r="B15" s="41"/>
      <c r="C15" s="80"/>
      <c r="D15" s="80"/>
      <c r="E15" s="80"/>
      <c r="F15" s="80"/>
      <c r="G15" s="80"/>
    </row>
    <row r="16" spans="1:7" ht="14.25">
      <c r="A16" s="63" t="s">
        <v>291</v>
      </c>
      <c r="B16" s="381">
        <f>+B19+B20</f>
        <v>0</v>
      </c>
      <c r="C16" s="381"/>
      <c r="D16" s="381"/>
      <c r="E16" s="381"/>
      <c r="F16" s="381"/>
      <c r="G16" s="381"/>
    </row>
    <row r="17" spans="1:7" ht="14.25">
      <c r="A17" s="63" t="s">
        <v>292</v>
      </c>
      <c r="B17" s="381"/>
      <c r="C17" s="381"/>
      <c r="D17" s="381"/>
      <c r="E17" s="381"/>
      <c r="F17" s="381"/>
      <c r="G17" s="381"/>
    </row>
    <row r="18" spans="1:7" ht="14.25">
      <c r="A18" s="63" t="s">
        <v>293</v>
      </c>
      <c r="B18" s="381"/>
      <c r="C18" s="381"/>
      <c r="D18" s="381"/>
      <c r="E18" s="381"/>
      <c r="F18" s="381"/>
      <c r="G18" s="381"/>
    </row>
    <row r="19" spans="1:7" ht="14.25">
      <c r="A19" s="103" t="s">
        <v>294</v>
      </c>
      <c r="B19" s="41"/>
      <c r="C19" s="80"/>
      <c r="D19" s="80"/>
      <c r="E19" s="80"/>
      <c r="F19" s="80"/>
      <c r="G19" s="80"/>
    </row>
    <row r="20" spans="1:7" ht="14.25">
      <c r="A20" s="103" t="s">
        <v>295</v>
      </c>
      <c r="B20" s="41"/>
      <c r="C20" s="80"/>
      <c r="D20" s="80"/>
      <c r="E20" s="80"/>
      <c r="F20" s="80"/>
      <c r="G20" s="80"/>
    </row>
    <row r="21" spans="1:7" ht="14.25">
      <c r="A21" s="63" t="s">
        <v>296</v>
      </c>
      <c r="B21" s="41"/>
      <c r="C21" s="80"/>
      <c r="D21" s="80"/>
      <c r="E21" s="80"/>
      <c r="F21" s="80"/>
      <c r="G21" s="80"/>
    </row>
    <row r="22" spans="1:7" ht="14.25">
      <c r="A22" s="63"/>
      <c r="B22" s="41"/>
      <c r="C22" s="80"/>
      <c r="D22" s="80"/>
      <c r="E22" s="80"/>
      <c r="F22" s="80"/>
      <c r="G22" s="80"/>
    </row>
    <row r="23" spans="1:7" ht="14.25">
      <c r="A23" s="104" t="s">
        <v>297</v>
      </c>
      <c r="B23" s="77">
        <f>SUM(B24:B32)+B35</f>
        <v>251564713</v>
      </c>
      <c r="C23" s="77">
        <f>SUM(C24:C32)+C35</f>
        <v>20610497.53</v>
      </c>
      <c r="D23" s="77">
        <f>SUM(D24:D32)+D35</f>
        <v>272175210.53</v>
      </c>
      <c r="E23" s="77">
        <f>SUM(E24:E32)+E35</f>
        <v>274981605.72</v>
      </c>
      <c r="F23" s="77">
        <f>SUM(F24:F32)+F35</f>
        <v>274981605.72</v>
      </c>
      <c r="G23" s="77">
        <f>+B23+D23-E23</f>
        <v>248758317.80999994</v>
      </c>
    </row>
    <row r="24" spans="1:9" ht="14.25">
      <c r="A24" s="63" t="s">
        <v>285</v>
      </c>
      <c r="B24" s="41"/>
      <c r="C24" s="80"/>
      <c r="D24" s="80"/>
      <c r="E24" s="80"/>
      <c r="F24" s="80"/>
      <c r="G24" s="80"/>
      <c r="H24" s="11"/>
      <c r="I24" s="8"/>
    </row>
    <row r="25" spans="1:7" ht="14.25">
      <c r="A25" s="63" t="s">
        <v>286</v>
      </c>
      <c r="B25" s="41">
        <v>251564713</v>
      </c>
      <c r="C25" s="80">
        <v>20610497.53</v>
      </c>
      <c r="D25" s="80">
        <f>+B25+C25</f>
        <v>272175210.53</v>
      </c>
      <c r="E25" s="80">
        <f>+'[1]PPTO FEDERAL Consolidado'!$U$14</f>
        <v>274981605.72</v>
      </c>
      <c r="F25" s="80">
        <f>+E25</f>
        <v>274981605.72</v>
      </c>
      <c r="G25" s="41">
        <f>+B25+D25-E25</f>
        <v>248758317.80999994</v>
      </c>
    </row>
    <row r="26" spans="1:7" ht="14.25">
      <c r="A26" s="63" t="s">
        <v>287</v>
      </c>
      <c r="B26" s="41"/>
      <c r="C26" s="80"/>
      <c r="D26" s="80"/>
      <c r="E26" s="80"/>
      <c r="F26" s="80"/>
      <c r="G26" s="80"/>
    </row>
    <row r="27" spans="1:7" ht="14.25">
      <c r="A27" s="63" t="s">
        <v>288</v>
      </c>
      <c r="B27" s="41"/>
      <c r="C27" s="80"/>
      <c r="D27" s="80"/>
      <c r="E27" s="80"/>
      <c r="F27" s="80"/>
      <c r="G27" s="80"/>
    </row>
    <row r="28" spans="1:7" ht="14.25">
      <c r="A28" s="63" t="s">
        <v>289</v>
      </c>
      <c r="B28" s="41"/>
      <c r="C28" s="80"/>
      <c r="D28" s="80"/>
      <c r="E28" s="80"/>
      <c r="F28" s="80"/>
      <c r="G28" s="80"/>
    </row>
    <row r="29" spans="1:7" ht="14.25">
      <c r="A29" s="63" t="s">
        <v>290</v>
      </c>
      <c r="B29" s="41"/>
      <c r="C29" s="80"/>
      <c r="D29" s="80"/>
      <c r="E29" s="80"/>
      <c r="F29" s="80"/>
      <c r="G29" s="80"/>
    </row>
    <row r="30" spans="1:7" ht="14.25">
      <c r="A30" s="63" t="s">
        <v>291</v>
      </c>
      <c r="B30" s="381">
        <f>+B33+B34</f>
        <v>0</v>
      </c>
      <c r="C30" s="381"/>
      <c r="D30" s="381"/>
      <c r="E30" s="381"/>
      <c r="F30" s="381"/>
      <c r="G30" s="381"/>
    </row>
    <row r="31" spans="1:7" ht="14.25">
      <c r="A31" s="63" t="s">
        <v>292</v>
      </c>
      <c r="B31" s="381"/>
      <c r="C31" s="381"/>
      <c r="D31" s="381"/>
      <c r="E31" s="381"/>
      <c r="F31" s="381"/>
      <c r="G31" s="381"/>
    </row>
    <row r="32" spans="1:7" ht="14.25">
      <c r="A32" s="63" t="s">
        <v>293</v>
      </c>
      <c r="B32" s="381"/>
      <c r="C32" s="381"/>
      <c r="D32" s="381"/>
      <c r="E32" s="381"/>
      <c r="F32" s="381"/>
      <c r="G32" s="381"/>
    </row>
    <row r="33" spans="1:7" ht="14.25">
      <c r="A33" s="103" t="s">
        <v>294</v>
      </c>
      <c r="B33" s="41"/>
      <c r="C33" s="80"/>
      <c r="D33" s="80"/>
      <c r="E33" s="80"/>
      <c r="F33" s="80"/>
      <c r="G33" s="80"/>
    </row>
    <row r="34" spans="1:7" ht="14.25">
      <c r="A34" s="103" t="s">
        <v>295</v>
      </c>
      <c r="B34" s="41"/>
      <c r="C34" s="80"/>
      <c r="D34" s="80"/>
      <c r="E34" s="80"/>
      <c r="F34" s="80"/>
      <c r="G34" s="80"/>
    </row>
    <row r="35" spans="1:7" ht="14.25">
      <c r="A35" s="63" t="s">
        <v>296</v>
      </c>
      <c r="B35" s="41"/>
      <c r="C35" s="80"/>
      <c r="D35" s="80"/>
      <c r="E35" s="80"/>
      <c r="F35" s="80"/>
      <c r="G35" s="80"/>
    </row>
    <row r="36" spans="1:7" ht="14.25">
      <c r="A36" s="105" t="s">
        <v>298</v>
      </c>
      <c r="B36" s="378">
        <f aca="true" t="shared" si="0" ref="B36:G36">+B9+B23</f>
        <v>498626488</v>
      </c>
      <c r="C36" s="378">
        <f t="shared" si="0"/>
        <v>-97993514.47</v>
      </c>
      <c r="D36" s="378">
        <f t="shared" si="0"/>
        <v>400632973.53</v>
      </c>
      <c r="E36" s="378">
        <f>+E9+E23-1</f>
        <v>378839982.26000005</v>
      </c>
      <c r="F36" s="378">
        <f>+E36</f>
        <v>378839982.26000005</v>
      </c>
      <c r="G36" s="378">
        <f t="shared" si="0"/>
        <v>520419478.2699999</v>
      </c>
    </row>
    <row r="37" spans="1:7" ht="14.25">
      <c r="A37" s="105" t="s">
        <v>299</v>
      </c>
      <c r="B37" s="378"/>
      <c r="C37" s="378"/>
      <c r="D37" s="378"/>
      <c r="E37" s="378"/>
      <c r="F37" s="378"/>
      <c r="G37" s="378"/>
    </row>
    <row r="38" spans="1:7" ht="14.25">
      <c r="A38" s="81"/>
      <c r="B38" s="83"/>
      <c r="C38" s="84"/>
      <c r="D38" s="84"/>
      <c r="E38" s="84"/>
      <c r="F38" s="84"/>
      <c r="G38" s="84"/>
    </row>
    <row r="39" spans="1:7" ht="14.25">
      <c r="A39" s="120"/>
      <c r="B39" s="256"/>
      <c r="C39" s="256"/>
      <c r="D39" s="256"/>
      <c r="E39" s="256"/>
      <c r="F39" s="256"/>
      <c r="G39" s="256"/>
    </row>
    <row r="40" spans="1:7" ht="14.25">
      <c r="A40" s="120"/>
      <c r="B40" s="256"/>
      <c r="C40" s="256"/>
      <c r="D40" s="256"/>
      <c r="E40" s="256"/>
      <c r="F40" s="256"/>
      <c r="G40" s="256"/>
    </row>
    <row r="41" spans="1:7" ht="14.25">
      <c r="A41" s="120"/>
      <c r="B41" s="256"/>
      <c r="C41" s="256"/>
      <c r="D41" s="256"/>
      <c r="E41" s="256"/>
      <c r="F41" s="256"/>
      <c r="G41" s="256"/>
    </row>
    <row r="42" spans="1:7" ht="14.25">
      <c r="A42" s="120"/>
      <c r="B42" s="256"/>
      <c r="C42" s="256"/>
      <c r="D42" s="256"/>
      <c r="E42" s="256"/>
      <c r="F42" s="256"/>
      <c r="G42" s="256"/>
    </row>
  </sheetData>
  <sheetProtection/>
  <mergeCells count="30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16:B18"/>
    <mergeCell ref="C16:C18"/>
    <mergeCell ref="D16:D18"/>
    <mergeCell ref="E16:E18"/>
    <mergeCell ref="F16:F18"/>
    <mergeCell ref="G16:G18"/>
    <mergeCell ref="B30:B32"/>
    <mergeCell ref="C30:C32"/>
    <mergeCell ref="D30:D32"/>
    <mergeCell ref="E30:E32"/>
    <mergeCell ref="F30:F32"/>
    <mergeCell ref="G30:G32"/>
    <mergeCell ref="B36:B37"/>
    <mergeCell ref="C36:C37"/>
    <mergeCell ref="D36:D37"/>
    <mergeCell ref="E36:E37"/>
    <mergeCell ref="F36:F37"/>
    <mergeCell ref="G36:G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User4</cp:lastModifiedBy>
  <cp:lastPrinted>2017-01-16T17:11:19Z</cp:lastPrinted>
  <dcterms:created xsi:type="dcterms:W3CDTF">2016-11-22T16:59:39Z</dcterms:created>
  <dcterms:modified xsi:type="dcterms:W3CDTF">2017-01-26T22:54:57Z</dcterms:modified>
  <cp:category/>
  <cp:version/>
  <cp:contentType/>
  <cp:contentStatus/>
</cp:coreProperties>
</file>