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0.-EJERCICIO 2018\1.-Cuenta Publica\1.-EJECUTIVO 2018\CD OPD's ARMONIZADA 2TRIM18\UTT\"/>
    </mc:Choice>
  </mc:AlternateContent>
  <bookViews>
    <workbookView xWindow="0" yWindow="60" windowWidth="19440" windowHeight="12240" tabRatio="993" activeTab="8"/>
  </bookViews>
  <sheets>
    <sheet name="FORMATO 1 ESFD" sheetId="1" r:id="rId1"/>
    <sheet name="FORMATO 2 IADPyOP" sheetId="2" r:id="rId2"/>
    <sheet name="FORMATO 3 IAODF" sheetId="16" r:id="rId3"/>
    <sheet name="FORMATO 4 BP" sheetId="4" r:id="rId4"/>
    <sheet name="FORMATO 5 EAID" sheetId="5" r:id="rId5"/>
    <sheet name="FORMATO 6a) EAEPED" sheetId="6" r:id="rId6"/>
    <sheet name="FORMATO 6b) EAEPED" sheetId="7" r:id="rId7"/>
    <sheet name="FORMATO 6c) EAEPED" sheetId="8" r:id="rId8"/>
    <sheet name="FORMATO 6D SERV PERSONALES" sheetId="17" r:id="rId9"/>
  </sheets>
  <definedNames>
    <definedName name="_xlnm.Print_Area" localSheetId="3">'FORMATO 4 BP'!$A$1:$E$97</definedName>
    <definedName name="_xlnm.Print_Area" localSheetId="5">'FORMATO 6a) EAEPED'!$A$1:$I$165</definedName>
    <definedName name="_xlnm.Print_Area" localSheetId="6">'FORMATO 6b) EAEPED'!$A$1:$G$43</definedName>
    <definedName name="_xlnm.Print_Area" localSheetId="7">'FORMATO 6c) EAEPED'!$A$1:$H$105</definedName>
    <definedName name="_xlnm.Print_Titles" localSheetId="0">'FORMATO 1 ESFD'!$1:$7</definedName>
    <definedName name="_xlnm.Print_Titles" localSheetId="5">'FORMATO 6a) EAEPED'!$1:$10</definedName>
    <definedName name="_xlnm.Print_Titles" localSheetId="7">'FORMATO 6c) EAEPED'!$1:$10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E21" i="2"/>
  <c r="M25" i="2"/>
  <c r="L25" i="2"/>
  <c r="E23" i="2" l="1"/>
  <c r="E10" i="1"/>
  <c r="B10" i="1"/>
  <c r="G21" i="2" l="1"/>
  <c r="L22" i="2" s="1"/>
  <c r="D23" i="2"/>
  <c r="F21" i="17"/>
  <c r="E21" i="17"/>
  <c r="G11" i="6"/>
  <c r="E24" i="7"/>
  <c r="E22" i="7" s="1"/>
  <c r="G91" i="6"/>
  <c r="G86" i="6" s="1"/>
  <c r="G10" i="6"/>
  <c r="G113" i="6"/>
  <c r="H168" i="6"/>
  <c r="E69" i="1"/>
  <c r="E80" i="1" s="1"/>
  <c r="H14" i="1"/>
  <c r="F72" i="8"/>
  <c r="G55" i="8"/>
  <c r="G66" i="8"/>
  <c r="F66" i="8"/>
  <c r="F55" i="8" s="1"/>
  <c r="F98" i="8" s="1"/>
  <c r="C66" i="8"/>
  <c r="C55" i="8"/>
  <c r="H160" i="6"/>
  <c r="G104" i="6"/>
  <c r="E104" i="6"/>
  <c r="D104" i="6"/>
  <c r="H104" i="6"/>
  <c r="H10" i="1" l="1"/>
  <c r="D22" i="17"/>
  <c r="G22" i="17" s="1"/>
  <c r="D21" i="17"/>
  <c r="D20" i="17" s="1"/>
  <c r="F20" i="17"/>
  <c r="F31" i="17" s="1"/>
  <c r="E20" i="17"/>
  <c r="C20" i="17"/>
  <c r="B20" i="17"/>
  <c r="B10" i="17"/>
  <c r="D10" i="17" s="1"/>
  <c r="D9" i="17"/>
  <c r="G9" i="17" s="1"/>
  <c r="F8" i="17"/>
  <c r="E8" i="17"/>
  <c r="E31" i="17" s="1"/>
  <c r="C8" i="17"/>
  <c r="C31" i="17" s="1"/>
  <c r="G21" i="17" l="1"/>
  <c r="G20" i="17" s="1"/>
  <c r="G31" i="17" s="1"/>
  <c r="E33" i="17"/>
  <c r="D8" i="17"/>
  <c r="D31" i="17" s="1"/>
  <c r="G10" i="17"/>
  <c r="G8" i="17" s="1"/>
  <c r="B8" i="17"/>
  <c r="B31" i="17" s="1"/>
  <c r="B61" i="1"/>
  <c r="A4" i="4" l="1"/>
  <c r="A4" i="5" s="1"/>
  <c r="E72" i="8" l="1"/>
  <c r="E29" i="8"/>
  <c r="H29" i="8" s="1"/>
  <c r="H72" i="8" l="1"/>
  <c r="H66" i="8" s="1"/>
  <c r="H55" i="8" s="1"/>
  <c r="E66" i="8"/>
  <c r="F69" i="1"/>
  <c r="F80" i="1" s="1"/>
  <c r="F82" i="1" s="1"/>
  <c r="E39" i="1"/>
  <c r="E48" i="1" s="1"/>
  <c r="E60" i="1" s="1"/>
  <c r="E82" i="1" s="1"/>
  <c r="E58" i="1"/>
  <c r="H23" i="8" l="1"/>
  <c r="H12" i="8" s="1"/>
  <c r="D66" i="8"/>
  <c r="E55" i="8"/>
  <c r="D55" i="8"/>
  <c r="I55" i="8"/>
  <c r="C98" i="8"/>
  <c r="C23" i="8"/>
  <c r="C12" i="8" s="1"/>
  <c r="D26" i="7"/>
  <c r="G26" i="7" s="1"/>
  <c r="D25" i="7"/>
  <c r="G25" i="7" s="1"/>
  <c r="D24" i="7"/>
  <c r="D15" i="7"/>
  <c r="G15" i="7" s="1"/>
  <c r="D14" i="7"/>
  <c r="G14" i="7" s="1"/>
  <c r="D13" i="7"/>
  <c r="E33" i="7"/>
  <c r="F33" i="7"/>
  <c r="B22" i="7"/>
  <c r="B11" i="7"/>
  <c r="E11" i="6"/>
  <c r="I116" i="6"/>
  <c r="H151" i="6"/>
  <c r="H147" i="6"/>
  <c r="H138" i="6"/>
  <c r="H134" i="6"/>
  <c r="H124" i="6"/>
  <c r="H114" i="6"/>
  <c r="H76" i="6"/>
  <c r="H72" i="6"/>
  <c r="H63" i="6"/>
  <c r="H59" i="6"/>
  <c r="H39" i="6"/>
  <c r="G151" i="6"/>
  <c r="G147" i="6"/>
  <c r="G138" i="6"/>
  <c r="G134" i="6"/>
  <c r="G124" i="6"/>
  <c r="G114" i="6"/>
  <c r="G76" i="6"/>
  <c r="G72" i="6"/>
  <c r="G63" i="6"/>
  <c r="G59" i="6"/>
  <c r="G39" i="6"/>
  <c r="F158" i="6"/>
  <c r="I158" i="6" s="1"/>
  <c r="F157" i="6"/>
  <c r="I157" i="6" s="1"/>
  <c r="F156" i="6"/>
  <c r="I156" i="6" s="1"/>
  <c r="F155" i="6"/>
  <c r="I155" i="6" s="1"/>
  <c r="F154" i="6"/>
  <c r="I154" i="6" s="1"/>
  <c r="F153" i="6"/>
  <c r="I153" i="6" s="1"/>
  <c r="F152" i="6"/>
  <c r="F150" i="6"/>
  <c r="I150" i="6" s="1"/>
  <c r="F149" i="6"/>
  <c r="F148" i="6"/>
  <c r="I148" i="6" s="1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F140" i="6"/>
  <c r="I140" i="6" s="1"/>
  <c r="F139" i="6"/>
  <c r="F137" i="6"/>
  <c r="I137" i="6" s="1"/>
  <c r="F136" i="6"/>
  <c r="I136" i="6" s="1"/>
  <c r="F135" i="6"/>
  <c r="I135" i="6" s="1"/>
  <c r="F133" i="6"/>
  <c r="I133" i="6" s="1"/>
  <c r="F132" i="6"/>
  <c r="I132" i="6" s="1"/>
  <c r="F131" i="6"/>
  <c r="I131" i="6" s="1"/>
  <c r="F130" i="6"/>
  <c r="I130" i="6" s="1"/>
  <c r="F129" i="6"/>
  <c r="I129" i="6" s="1"/>
  <c r="I128" i="6"/>
  <c r="F127" i="6"/>
  <c r="I127" i="6" s="1"/>
  <c r="F126" i="6"/>
  <c r="I126" i="6" s="1"/>
  <c r="F125" i="6"/>
  <c r="I125" i="6" s="1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F115" i="6"/>
  <c r="F113" i="6"/>
  <c r="I113" i="6" s="1"/>
  <c r="F112" i="6"/>
  <c r="F111" i="6"/>
  <c r="I111" i="6" s="1"/>
  <c r="F110" i="6"/>
  <c r="I110" i="6" s="1"/>
  <c r="F109" i="6"/>
  <c r="I109" i="6" s="1"/>
  <c r="F108" i="6"/>
  <c r="I108" i="6" s="1"/>
  <c r="F107" i="6"/>
  <c r="F106" i="6"/>
  <c r="I106" i="6" s="1"/>
  <c r="F105" i="6"/>
  <c r="I105" i="6" s="1"/>
  <c r="F103" i="6"/>
  <c r="I103" i="6" s="1"/>
  <c r="F102" i="6"/>
  <c r="I102" i="6" s="1"/>
  <c r="F101" i="6"/>
  <c r="I101" i="6" s="1"/>
  <c r="F100" i="6"/>
  <c r="I100" i="6" s="1"/>
  <c r="F99" i="6"/>
  <c r="I99" i="6" s="1"/>
  <c r="F98" i="6"/>
  <c r="I98" i="6" s="1"/>
  <c r="F97" i="6"/>
  <c r="I97" i="6" s="1"/>
  <c r="F96" i="6"/>
  <c r="F95" i="6"/>
  <c r="I95" i="6" s="1"/>
  <c r="F93" i="6"/>
  <c r="I93" i="6" s="1"/>
  <c r="F92" i="6"/>
  <c r="I92" i="6" s="1"/>
  <c r="F91" i="6"/>
  <c r="I91" i="6" s="1"/>
  <c r="F90" i="6"/>
  <c r="I90" i="6" s="1"/>
  <c r="F89" i="6"/>
  <c r="I89" i="6" s="1"/>
  <c r="F88" i="6"/>
  <c r="F87" i="6"/>
  <c r="I87" i="6" s="1"/>
  <c r="F83" i="6"/>
  <c r="I83" i="6" s="1"/>
  <c r="F82" i="6"/>
  <c r="I82" i="6" s="1"/>
  <c r="F81" i="6"/>
  <c r="I81" i="6" s="1"/>
  <c r="F80" i="6"/>
  <c r="I80" i="6" s="1"/>
  <c r="F79" i="6"/>
  <c r="F78" i="6"/>
  <c r="I78" i="6" s="1"/>
  <c r="F77" i="6"/>
  <c r="I77" i="6" s="1"/>
  <c r="F75" i="6"/>
  <c r="I75" i="6" s="1"/>
  <c r="F74" i="6"/>
  <c r="F73" i="6"/>
  <c r="I73" i="6" s="1"/>
  <c r="F71" i="6"/>
  <c r="I71" i="6" s="1"/>
  <c r="F70" i="6"/>
  <c r="I70" i="6" s="1"/>
  <c r="F69" i="6"/>
  <c r="I69" i="6" s="1"/>
  <c r="F68" i="6"/>
  <c r="I68" i="6" s="1"/>
  <c r="F67" i="6"/>
  <c r="I67" i="6" s="1"/>
  <c r="F66" i="6"/>
  <c r="I66" i="6" s="1"/>
  <c r="F65" i="6"/>
  <c r="I65" i="6" s="1"/>
  <c r="F64" i="6"/>
  <c r="I64" i="6" s="1"/>
  <c r="F62" i="6"/>
  <c r="I62" i="6" s="1"/>
  <c r="F61" i="6"/>
  <c r="I61" i="6" s="1"/>
  <c r="F60" i="6"/>
  <c r="F58" i="6"/>
  <c r="I58" i="6" s="1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I51" i="6" s="1"/>
  <c r="F50" i="6"/>
  <c r="I50" i="6" s="1"/>
  <c r="F48" i="6"/>
  <c r="I48" i="6" s="1"/>
  <c r="F47" i="6"/>
  <c r="F46" i="6"/>
  <c r="I46" i="6" s="1"/>
  <c r="F45" i="6"/>
  <c r="I45" i="6" s="1"/>
  <c r="F44" i="6"/>
  <c r="I44" i="6" s="1"/>
  <c r="F43" i="6"/>
  <c r="I43" i="6" s="1"/>
  <c r="F42" i="6"/>
  <c r="I42" i="6" s="1"/>
  <c r="F41" i="6"/>
  <c r="I41" i="6" s="1"/>
  <c r="F40" i="6"/>
  <c r="I40" i="6" s="1"/>
  <c r="F38" i="6"/>
  <c r="I38" i="6" s="1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F31" i="6"/>
  <c r="F30" i="6"/>
  <c r="I30" i="6" s="1"/>
  <c r="F28" i="6"/>
  <c r="I28" i="6" s="1"/>
  <c r="F27" i="6"/>
  <c r="I27" i="6" s="1"/>
  <c r="F26" i="6"/>
  <c r="I26" i="6" s="1"/>
  <c r="F25" i="6"/>
  <c r="I25" i="6" s="1"/>
  <c r="F24" i="6"/>
  <c r="I24" i="6" s="1"/>
  <c r="F23" i="6"/>
  <c r="I23" i="6" s="1"/>
  <c r="F22" i="6"/>
  <c r="I22" i="6" s="1"/>
  <c r="F21" i="6"/>
  <c r="I21" i="6" s="1"/>
  <c r="F20" i="6"/>
  <c r="I20" i="6" s="1"/>
  <c r="F18" i="6"/>
  <c r="I18" i="6" s="1"/>
  <c r="F17" i="6"/>
  <c r="I17" i="6" s="1"/>
  <c r="F16" i="6"/>
  <c r="I16" i="6" s="1"/>
  <c r="F15" i="6"/>
  <c r="I15" i="6" s="1"/>
  <c r="F14" i="6"/>
  <c r="I14" i="6" s="1"/>
  <c r="F13" i="6"/>
  <c r="I13" i="6" s="1"/>
  <c r="F12" i="6"/>
  <c r="E151" i="6"/>
  <c r="E147" i="6"/>
  <c r="E138" i="6"/>
  <c r="E134" i="6"/>
  <c r="E114" i="6"/>
  <c r="E86" i="6"/>
  <c r="E76" i="6"/>
  <c r="E72" i="6"/>
  <c r="E63" i="6"/>
  <c r="E59" i="6"/>
  <c r="E39" i="6"/>
  <c r="D151" i="6"/>
  <c r="D147" i="6"/>
  <c r="D138" i="6"/>
  <c r="D134" i="6"/>
  <c r="D114" i="6"/>
  <c r="D94" i="6"/>
  <c r="D86" i="6"/>
  <c r="D85" i="6" s="1"/>
  <c r="D76" i="6"/>
  <c r="D72" i="6"/>
  <c r="D63" i="6"/>
  <c r="D59" i="6"/>
  <c r="D49" i="6"/>
  <c r="D39" i="6"/>
  <c r="D29" i="6"/>
  <c r="D19" i="6"/>
  <c r="D11" i="6"/>
  <c r="I46" i="5"/>
  <c r="F59" i="6" l="1"/>
  <c r="I59" i="6" s="1"/>
  <c r="C17" i="4"/>
  <c r="G85" i="6"/>
  <c r="F72" i="6"/>
  <c r="I72" i="6" s="1"/>
  <c r="F147" i="6"/>
  <c r="I147" i="6" s="1"/>
  <c r="F11" i="6"/>
  <c r="F10" i="6" s="1"/>
  <c r="F39" i="6"/>
  <c r="D22" i="7"/>
  <c r="B33" i="7"/>
  <c r="I107" i="6"/>
  <c r="F104" i="6"/>
  <c r="E85" i="6"/>
  <c r="I94" i="6"/>
  <c r="I149" i="6"/>
  <c r="F86" i="6"/>
  <c r="I86" i="6" s="1"/>
  <c r="F114" i="6"/>
  <c r="I114" i="6" s="1"/>
  <c r="F151" i="6"/>
  <c r="I151" i="6" s="1"/>
  <c r="D17" i="4"/>
  <c r="I60" i="6"/>
  <c r="I124" i="6"/>
  <c r="I74" i="6"/>
  <c r="F76" i="6"/>
  <c r="I76" i="6" s="1"/>
  <c r="I88" i="6"/>
  <c r="I96" i="6"/>
  <c r="I112" i="6"/>
  <c r="I152" i="6"/>
  <c r="D10" i="6"/>
  <c r="D160" i="6" s="1"/>
  <c r="F134" i="6"/>
  <c r="I134" i="6" s="1"/>
  <c r="I12" i="6"/>
  <c r="I11" i="6" s="1"/>
  <c r="I47" i="6"/>
  <c r="I39" i="6" s="1"/>
  <c r="I79" i="6"/>
  <c r="F63" i="6"/>
  <c r="I63" i="6" s="1"/>
  <c r="E17" i="4"/>
  <c r="I31" i="6"/>
  <c r="F138" i="6"/>
  <c r="I138" i="6" s="1"/>
  <c r="I115" i="6"/>
  <c r="I139" i="6"/>
  <c r="E23" i="8"/>
  <c r="E12" i="8" s="1"/>
  <c r="E98" i="8" s="1"/>
  <c r="D23" i="8"/>
  <c r="D98" i="8" s="1"/>
  <c r="G98" i="8"/>
  <c r="H98" i="8"/>
  <c r="C33" i="7"/>
  <c r="G13" i="7"/>
  <c r="G11" i="7" s="1"/>
  <c r="D33" i="7"/>
  <c r="G24" i="7"/>
  <c r="G22" i="7" s="1"/>
  <c r="G33" i="7" s="1"/>
  <c r="I20" i="5"/>
  <c r="F20" i="5"/>
  <c r="I14" i="5"/>
  <c r="I10" i="6" l="1"/>
  <c r="G168" i="6"/>
  <c r="G160" i="6"/>
  <c r="D168" i="6"/>
  <c r="F85" i="6"/>
  <c r="I104" i="6"/>
  <c r="I85" i="6" s="1"/>
  <c r="E160" i="6"/>
  <c r="E168" i="6"/>
  <c r="I168" i="6" l="1"/>
  <c r="F168" i="6"/>
  <c r="F160" i="6"/>
  <c r="I160" i="6"/>
  <c r="B32" i="1"/>
  <c r="B26" i="1"/>
  <c r="B48" i="1" s="1"/>
  <c r="B63" i="1" s="1"/>
  <c r="I77" i="5" l="1"/>
  <c r="I82" i="5"/>
  <c r="F23" i="2"/>
  <c r="G23" i="2" l="1"/>
  <c r="I16" i="5"/>
  <c r="I17" i="5"/>
  <c r="F45" i="5" l="1"/>
  <c r="I15" i="5"/>
  <c r="E45" i="5" l="1"/>
  <c r="F17" i="5" l="1"/>
  <c r="C26" i="1" l="1"/>
  <c r="E16" i="4" l="1"/>
  <c r="D16" i="4"/>
  <c r="C16" i="4"/>
  <c r="D45" i="5"/>
  <c r="C13" i="2"/>
  <c r="G13" i="2"/>
  <c r="C17" i="2"/>
  <c r="G17" i="2"/>
  <c r="F20" i="2"/>
  <c r="F19" i="2" s="1"/>
  <c r="F18" i="2" s="1"/>
  <c r="F17" i="2" s="1"/>
  <c r="F16" i="2" s="1"/>
  <c r="F15" i="2" s="1"/>
  <c r="F14" i="2" s="1"/>
  <c r="F13" i="2" s="1"/>
  <c r="F12" i="2" s="1"/>
  <c r="H20" i="2"/>
  <c r="H19" i="2" s="1"/>
  <c r="H18" i="2" s="1"/>
  <c r="H17" i="2" s="1"/>
  <c r="H16" i="2" s="1"/>
  <c r="H15" i="2" s="1"/>
  <c r="H14" i="2" s="1"/>
  <c r="H13" i="2" s="1"/>
  <c r="H12" i="2" s="1"/>
  <c r="D15" i="4" l="1"/>
  <c r="G12" i="2"/>
  <c r="C12" i="2"/>
  <c r="F15" i="5"/>
  <c r="D83" i="4" l="1"/>
  <c r="C83" i="4"/>
  <c r="E63" i="4"/>
  <c r="D63" i="4"/>
  <c r="F16" i="5" l="1"/>
  <c r="E73" i="5" l="1"/>
  <c r="F73" i="5"/>
  <c r="D73" i="5"/>
  <c r="E19" i="4"/>
  <c r="D19" i="4"/>
  <c r="C19" i="4"/>
  <c r="D59" i="4"/>
  <c r="E59" i="4"/>
  <c r="C59" i="4"/>
  <c r="D51" i="4"/>
  <c r="E51" i="4"/>
  <c r="C51" i="4"/>
  <c r="E56" i="5" l="1"/>
  <c r="E86" i="5" s="1"/>
  <c r="F56" i="5"/>
  <c r="F86" i="5" s="1"/>
  <c r="G56" i="5"/>
  <c r="G86" i="5" s="1"/>
  <c r="G92" i="5" s="1"/>
  <c r="H56" i="5"/>
  <c r="H86" i="5" s="1"/>
  <c r="D56" i="5"/>
  <c r="D86" i="5" s="1"/>
  <c r="I66" i="5"/>
  <c r="I56" i="5" s="1"/>
  <c r="F43" i="5"/>
  <c r="G43" i="5"/>
  <c r="H43" i="5"/>
  <c r="I43" i="5"/>
  <c r="D43" i="5"/>
  <c r="E34" i="5"/>
  <c r="F34" i="5"/>
  <c r="G34" i="5"/>
  <c r="H34" i="5"/>
  <c r="I34" i="5"/>
  <c r="D34" i="5"/>
  <c r="E18" i="5"/>
  <c r="F18" i="5"/>
  <c r="F50" i="5" s="1"/>
  <c r="G18" i="5"/>
  <c r="H18" i="5"/>
  <c r="H50" i="5" s="1"/>
  <c r="I18" i="5"/>
  <c r="D18" i="5"/>
  <c r="D50" i="5" s="1"/>
  <c r="C11" i="4" s="1"/>
  <c r="I20" i="2"/>
  <c r="I19" i="2" s="1"/>
  <c r="I18" i="2" s="1"/>
  <c r="I17" i="2" s="1"/>
  <c r="I16" i="2" s="1"/>
  <c r="I15" i="2" s="1"/>
  <c r="I14" i="2" s="1"/>
  <c r="I13" i="2" s="1"/>
  <c r="I12" i="2" s="1"/>
  <c r="H92" i="5" l="1"/>
  <c r="I86" i="5"/>
  <c r="E11" i="4"/>
  <c r="C12" i="4"/>
  <c r="C75" i="4" s="1"/>
  <c r="C87" i="4" s="1"/>
  <c r="C88" i="4" s="1"/>
  <c r="C10" i="4"/>
  <c r="D92" i="5"/>
  <c r="C57" i="4"/>
  <c r="E50" i="5"/>
  <c r="E92" i="5" s="1"/>
  <c r="F92" i="5"/>
  <c r="D12" i="4"/>
  <c r="E12" i="4"/>
  <c r="I50" i="5"/>
  <c r="I92" i="5" s="1"/>
  <c r="A2" i="2"/>
  <c r="A2" i="4" s="1"/>
  <c r="A2" i="5" s="1"/>
  <c r="D11" i="4" l="1"/>
  <c r="D57" i="4" s="1"/>
  <c r="D67" i="4" s="1"/>
  <c r="D68" i="4" s="1"/>
  <c r="E10" i="4"/>
  <c r="E75" i="4"/>
  <c r="D75" i="4"/>
  <c r="D87" i="4" s="1"/>
  <c r="D88" i="4" s="1"/>
  <c r="E15" i="4"/>
  <c r="E57" i="4"/>
  <c r="E67" i="4" s="1"/>
  <c r="E68" i="4" s="1"/>
  <c r="A2" i="16"/>
  <c r="A4" i="16"/>
  <c r="D10" i="4" l="1"/>
  <c r="D24" i="4" s="1"/>
  <c r="C63" i="4"/>
  <c r="C67" i="4" s="1"/>
  <c r="C68" i="4" s="1"/>
  <c r="C15" i="4"/>
  <c r="C25" i="4" s="1"/>
  <c r="C27" i="4" s="1"/>
  <c r="C37" i="4" s="1"/>
  <c r="E24" i="4"/>
  <c r="E25" i="4" s="1"/>
  <c r="E27" i="4" s="1"/>
  <c r="E37" i="4" s="1"/>
  <c r="E83" i="4"/>
  <c r="E87" i="4" s="1"/>
  <c r="E88" i="4" s="1"/>
  <c r="D25" i="4" l="1"/>
  <c r="D27" i="4" s="1"/>
  <c r="D37" i="4" s="1"/>
</calcChain>
</file>

<file path=xl/sharedStrings.xml><?xml version="1.0" encoding="utf-8"?>
<sst xmlns="http://schemas.openxmlformats.org/spreadsheetml/2006/main" count="803" uniqueCount="550">
  <si>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</si>
  <si>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</si>
  <si>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</si>
  <si>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</si>
  <si>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</si>
  <si>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</si>
  <si>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</si>
  <si>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</si>
  <si>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</si>
  <si>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</si>
  <si>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</si>
  <si>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</si>
  <si>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</si>
  <si>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</si>
  <si>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</si>
  <si>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</si>
  <si>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</si>
  <si>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</si>
  <si>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</si>
  <si>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</si>
  <si>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</si>
  <si>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</si>
  <si>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</si>
  <si>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</si>
  <si>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</si>
  <si>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</si>
  <si>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</si>
  <si>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</si>
  <si>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</si>
  <si>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</si>
  <si>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</si>
  <si>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</si>
  <si>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</si>
  <si>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</si>
  <si>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</si>
  <si>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</si>
  <si>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</si>
  <si>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</si>
  <si>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</si>
  <si>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</si>
  <si>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</si>
  <si>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</si>
  <si>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</si>
  <si>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</si>
  <si>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</si>
  <si>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</si>
  <si>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</si>
  <si>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</si>
  <si>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</si>
  <si>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</si>
  <si>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</si>
  <si>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</si>
  <si>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</si>
  <si>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</si>
  <si>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</si>
  <si>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</si>
  <si>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</si>
  <si>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</si>
  <si>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</si>
  <si>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</si>
  <si>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</si>
  <si>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</si>
  <si>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</si>
  <si>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</si>
  <si>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</si>
  <si>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</si>
  <si>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</si>
  <si>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</si>
  <si>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</si>
  <si>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</si>
  <si>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</si>
  <si>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</si>
  <si>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</si>
  <si>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</si>
  <si>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</si>
  <si>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</si>
  <si>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</si>
  <si>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</si>
  <si>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</si>
  <si>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</si>
  <si>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</si>
  <si>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</si>
  <si>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</si>
  <si>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</si>
  <si>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</si>
  <si>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</si>
  <si>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</si>
  <si>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</si>
  <si>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</si>
  <si>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</si>
  <si>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</si>
  <si>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</si>
  <si>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</si>
  <si>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</si>
  <si>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</si>
  <si>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</si>
  <si>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</si>
  <si>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</si>
  <si>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</si>
  <si>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</si>
  <si>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</si>
  <si>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</si>
  <si>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</si>
  <si>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Plazo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</si>
  <si>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</si>
  <si>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</si>
  <si>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</si>
  <si>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</si>
  <si>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</si>
  <si>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</si>
  <si>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</si>
  <si>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</si>
  <si>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</si>
  <si>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</si>
  <si>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</si>
  <si>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</si>
  <si>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</si>
  <si>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</si>
  <si>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</si>
  <si>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</si>
  <si>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</si>
  <si>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I. Balance Presupuestario (I = A B + C)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</si>
  <si>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</si>
  <si>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</si>
  <si>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</si>
  <si>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</si>
  <si>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</si>
  <si>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</si>
  <si>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</si>
  <si>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</si>
  <si>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</si>
  <si>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</si>
  <si>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</si>
  <si>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</si>
  <si>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</si>
  <si>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</si>
  <si>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</si>
  <si>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</si>
  <si>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</si>
  <si>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 G1)</t>
  </si>
  <si>
    <t>V. Balance Presupuestario de Recursos Disponibles (V = A1 + A3.1 B 1 + C1)</t>
  </si>
  <si>
    <t xml:space="preserve">VI. Balance Presupuestario de Recursos Disponibles sin Financiamiento Neto (VI = V </t>
  </si>
  <si>
    <t>A3.1)</t>
  </si>
  <si>
    <t>A3.2 Financiamiento Neto con Fuente de Pago de Transferencias Federales Etiquetadas</t>
  </si>
  <si>
    <t>(A3.2 = F2 G2)</t>
  </si>
  <si>
    <t>C2. Remanentes de Transferencias Federales Etiquetadas aplicados en el periodo</t>
  </si>
  <si>
    <t>VII. Balance Presupuestario de Recursos Etiquetados (VII = A2 + A3.2 B2 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</si>
  <si>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</si>
  <si>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</si>
  <si>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</si>
  <si>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</si>
  <si>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</si>
  <si>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</si>
  <si>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</si>
  <si>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</si>
  <si>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</si>
  <si>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</si>
  <si>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</si>
  <si>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</si>
  <si>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</si>
  <si>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</si>
  <si>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</si>
  <si>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</si>
  <si>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</si>
  <si>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</si>
  <si>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</si>
  <si>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</si>
  <si>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</si>
  <si>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</si>
  <si>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</si>
  <si>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</si>
  <si>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</si>
  <si>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</si>
  <si>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</si>
  <si>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</si>
  <si>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</si>
  <si>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</si>
  <si>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</si>
  <si>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</si>
  <si>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</si>
  <si>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</si>
  <si>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</si>
  <si>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</si>
  <si>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</si>
  <si>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</si>
  <si>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</si>
  <si>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</si>
  <si>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</si>
  <si>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</si>
  <si>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</si>
  <si>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</si>
  <si>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</si>
  <si>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</si>
  <si>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</si>
  <si>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</si>
  <si>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</si>
  <si>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</si>
  <si>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</si>
  <si>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</si>
  <si>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</si>
  <si>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</si>
  <si>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</si>
  <si>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</si>
  <si>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</si>
  <si>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</si>
  <si>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</si>
  <si>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</si>
  <si>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</si>
  <si>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</si>
  <si>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</si>
  <si>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</si>
  <si>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</si>
  <si>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</si>
  <si>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</si>
  <si>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</si>
  <si>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</si>
  <si>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</si>
  <si>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</si>
  <si>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</si>
  <si>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</si>
  <si>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</si>
  <si>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</si>
  <si>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</si>
  <si>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</si>
  <si>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</si>
  <si>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</si>
  <si>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</si>
  <si>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</si>
  <si>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</si>
  <si>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</si>
  <si>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 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</si>
  <si>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</si>
  <si>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</si>
  <si>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</si>
  <si>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</si>
  <si>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</si>
  <si>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</si>
  <si>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</si>
  <si>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</si>
  <si>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</si>
  <si>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</si>
  <si>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</si>
  <si>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</si>
  <si>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</si>
  <si>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</si>
  <si>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</si>
  <si>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</si>
  <si>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</si>
  <si>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</si>
  <si>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</si>
  <si>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</si>
  <si>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</si>
  <si>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</si>
  <si>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</si>
  <si>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</si>
  <si>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</si>
  <si>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</si>
  <si>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</si>
  <si>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</si>
  <si>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</si>
  <si>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</si>
  <si>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</si>
  <si>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</si>
  <si>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</si>
  <si>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</si>
  <si>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</si>
  <si>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</si>
  <si>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</si>
  <si>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</si>
  <si>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</si>
  <si>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</si>
  <si>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</si>
  <si>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</si>
  <si>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</si>
  <si>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</si>
  <si>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</si>
  <si>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</si>
  <si>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</si>
  <si>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</si>
  <si>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</si>
  <si>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</si>
  <si>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</si>
  <si>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</si>
  <si>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</si>
  <si>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</si>
  <si>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</si>
  <si>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</si>
  <si>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</si>
  <si>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</si>
  <si>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</si>
  <si>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</si>
  <si>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</si>
  <si>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</si>
  <si>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</si>
  <si>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</si>
  <si>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</si>
  <si>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</si>
  <si>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</si>
  <si>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</si>
  <si>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</si>
  <si>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</si>
  <si>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</si>
  <si>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</si>
  <si>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</si>
  <si>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</si>
  <si>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</si>
  <si>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</si>
  <si>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</si>
  <si>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</si>
  <si>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</si>
  <si>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</si>
  <si>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</si>
  <si>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</si>
  <si>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</si>
  <si>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</si>
  <si>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</si>
  <si>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</si>
  <si>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</si>
  <si>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</si>
  <si>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</si>
  <si>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</si>
  <si>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</si>
  <si>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</si>
  <si>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</si>
  <si>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</si>
  <si>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</si>
  <si>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</si>
  <si>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</si>
  <si>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</si>
  <si>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</si>
  <si>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</si>
  <si>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</si>
  <si>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</si>
  <si>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</si>
  <si>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</si>
  <si>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</si>
  <si>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</si>
  <si>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</si>
  <si>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</si>
  <si>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</si>
  <si>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</si>
  <si>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</si>
  <si>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</si>
  <si>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</si>
  <si>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</si>
  <si>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</si>
  <si>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</si>
  <si>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</si>
  <si>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</si>
  <si>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</si>
  <si>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</si>
  <si>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</si>
  <si>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</si>
  <si>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</si>
  <si>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</si>
  <si>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</si>
  <si>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</si>
  <si>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</si>
  <si>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</si>
  <si>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</si>
  <si>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UNIVERSIDAD TECNOLOGICA DE TLAXCALA</t>
  </si>
  <si>
    <t>4. Deuda Contingente 1 (informativo)</t>
  </si>
  <si>
    <t>Informe Analítico de la Deuda Pública y Otros Pasivos</t>
  </si>
  <si>
    <t>Estado de Situación Financiera Detallado-LDF</t>
  </si>
  <si>
    <t>3. Ingresos Derivados de Financiamientos (3 = 1 +2)</t>
  </si>
  <si>
    <t>LIC. DAVID GERARDO HERNÁNDEZ MONTIEL</t>
  </si>
  <si>
    <t>ENCARGADO DE LA DIRECIÓN DE ADMINISTRACIÓN Y FINANZAS</t>
  </si>
  <si>
    <t>RECTOR</t>
  </si>
  <si>
    <t xml:space="preserve">                  LIC. DAVID GERARDO HERNÁNDEZ MONTIEL</t>
  </si>
  <si>
    <t>ING. HUMBERTO BECERRIL ACOLTZI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</si>
  <si>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</si>
  <si>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</si>
  <si>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</si>
  <si>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</si>
  <si>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</si>
  <si>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</si>
  <si>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</si>
  <si>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</si>
  <si>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</si>
  <si>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</si>
  <si>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</si>
  <si>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</si>
  <si>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</si>
  <si>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</si>
  <si>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</si>
  <si>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</si>
  <si>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</si>
  <si>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</si>
  <si>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</si>
  <si>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</si>
  <si>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</si>
  <si>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</si>
  <si>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</si>
  <si>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</si>
  <si>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</si>
  <si>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</si>
  <si>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</si>
  <si>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</si>
  <si>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</si>
  <si>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</si>
  <si>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</si>
  <si>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</si>
  <si>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</si>
  <si>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</si>
  <si>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</si>
  <si>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</si>
  <si>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</si>
  <si>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</si>
  <si>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</si>
  <si>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</si>
  <si>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</si>
  <si>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</si>
  <si>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.</t>
  </si>
  <si>
    <t>Obligaciones a Corto Plazo (k)</t>
  </si>
  <si>
    <t>Monto</t>
  </si>
  <si>
    <t>Contratado (l)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</si>
  <si>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</si>
  <si>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</si>
  <si>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</si>
  <si>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</si>
  <si>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</si>
  <si>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</si>
  <si>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</si>
  <si>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</si>
  <si>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</si>
  <si>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</si>
  <si>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A. Crédito 1</t>
  </si>
  <si>
    <t>B. Crédito 2</t>
  </si>
  <si>
    <t>C. Crédito XX</t>
  </si>
  <si>
    <t>A. Administración.</t>
  </si>
  <si>
    <t>C. Vinculación.</t>
  </si>
  <si>
    <t>B. Secretaría Académica.</t>
  </si>
  <si>
    <t>Diciembre de</t>
  </si>
  <si>
    <r>
      <t>Formato 4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Balance Presupuestario - LDF</t>
    </r>
  </si>
  <si>
    <r>
      <t>Formato 5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Estado Analítico de Ingresos Detallado - LDF</t>
    </r>
  </si>
  <si>
    <r>
      <t>Formato 6 b)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</si>
  <si>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9"/>
        <color theme="1"/>
        <rFont val="Arial"/>
        <family val="2"/>
      </rPr>
      <t>(Clasificación Administrativa)</t>
    </r>
  </si>
  <si>
    <r>
      <t>                    </t>
    </r>
    <r>
      <rPr>
        <b/>
        <sz val="9"/>
        <color theme="1"/>
        <rFont val="Arial"/>
        <family val="2"/>
      </rPr>
      <t>(Clasificación Funcional)</t>
    </r>
  </si>
  <si>
    <t>inversión al 20 de</t>
  </si>
  <si>
    <t>20 de Diciembre de</t>
  </si>
  <si>
    <t>inversión al 20</t>
  </si>
  <si>
    <t>de Diciembre de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</si>
  <si>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</si>
  <si>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</si>
  <si>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</si>
  <si>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</si>
  <si>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</si>
  <si>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</si>
  <si>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</si>
  <si>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</si>
  <si>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</si>
  <si>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</si>
  <si>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</si>
  <si>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</si>
  <si>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</si>
  <si>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</si>
  <si>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</si>
  <si>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</si>
  <si>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</si>
  <si>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</si>
  <si>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</si>
  <si>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</si>
  <si>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</si>
  <si>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</si>
  <si>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</si>
  <si>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</si>
  <si>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</si>
  <si>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b7) Otros Derechos a Recibir Efectivo o Equivalentes a Corto Plazo</t>
  </si>
  <si>
    <t>c1) Porción a Corto Plazo de la Deuda Pública</t>
  </si>
  <si>
    <t>c2) Porción a Corto Plazo de Arrendamiento Financiero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</si>
  <si>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</si>
  <si>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</si>
  <si>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</si>
  <si>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</si>
  <si>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</si>
  <si>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</si>
  <si>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</si>
  <si>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</si>
  <si>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</si>
  <si>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</si>
  <si>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</si>
  <si>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</si>
  <si>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</si>
  <si>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</si>
  <si>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</si>
  <si>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</si>
  <si>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</si>
  <si>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</si>
  <si>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f6) Valores y Bienes en Garantía a Corto Plazo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</si>
  <si>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</si>
  <si>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</si>
  <si>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</si>
  <si>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</si>
  <si>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g3) Otras Provisiones a Corto Plazo</t>
  </si>
  <si>
    <t>g1) Valores en Garantía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</si>
  <si>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</si>
  <si>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</si>
  <si>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</si>
  <si>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</si>
  <si>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</si>
  <si>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</si>
  <si>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</si>
  <si>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</si>
  <si>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Universidad Tecnologica de Tlaxcala</t>
  </si>
  <si>
    <t xml:space="preserve">Clasificación por Objeto del Gasto (Capítulo y Concepto) </t>
  </si>
  <si>
    <t xml:space="preserve">Ampliaciones/ (Reducciones) </t>
  </si>
  <si>
    <t xml:space="preserve">Modificado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</si>
  <si>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</si>
  <si>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</si>
  <si>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</si>
  <si>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</si>
  <si>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</si>
  <si>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</si>
  <si>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</t>
  </si>
  <si>
    <r>
      <t>Formato 3</t>
    </r>
    <r>
      <rPr>
        <sz val="9"/>
        <color theme="1"/>
        <rFont val="Calibri"/>
        <family val="2"/>
        <scheme val="minor"/>
      </rPr>
      <t>    </t>
    </r>
    <r>
      <rPr>
        <b/>
        <sz val="9"/>
        <color theme="1"/>
        <rFont val="Calibri"/>
        <family val="2"/>
        <scheme val="minor"/>
      </rPr>
      <t>Informe Analítico de Obligaciones Diferentes de Financiamientos - LDF</t>
    </r>
  </si>
  <si>
    <t xml:space="preserve">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</si>
  <si>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servicios personales</t>
  </si>
  <si>
    <t>presupuestarios</t>
  </si>
  <si>
    <t>dif</t>
  </si>
  <si>
    <t>materiales</t>
  </si>
  <si>
    <t>servicios</t>
  </si>
  <si>
    <t>bienes</t>
  </si>
  <si>
    <t>etiquetado</t>
  </si>
  <si>
    <t>no etiquetado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</si>
  <si>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</si>
  <si>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</si>
  <si>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</si>
  <si>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</si>
  <si>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</si>
  <si>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</si>
  <si>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</si>
  <si>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</si>
  <si>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</si>
  <si>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</si>
  <si>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</si>
  <si>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</si>
  <si>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</si>
  <si>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</si>
  <si>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</si>
  <si>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Tecnológica de Tlaxcala</t>
  </si>
  <si>
    <t>2017 (d)</t>
  </si>
  <si>
    <t>Diciembre de 2017 (k)</t>
  </si>
  <si>
    <t>2017 (l)</t>
  </si>
  <si>
    <t>2017 (m = g l)</t>
  </si>
  <si>
    <t>30 de JUNIO de 2018</t>
  </si>
  <si>
    <t>30 JUNIO de 2018</t>
  </si>
  <si>
    <t>Del 01 de Enero al 30 de Junio  de 2018</t>
  </si>
  <si>
    <t>Del 1 de enero al 30 de junio de 2018 (b)</t>
  </si>
  <si>
    <t>Al 31 de diciembre de 2017 y al 30 de Junio de 2018</t>
  </si>
  <si>
    <t>Del 01 de Enero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</si>
</sst>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_ ;\-#,##0\ "/>
    <numFmt numFmtId="167" formatCode="0.00_ ;\-0.00\ "/>
    <numFmt numFmtId="168" formatCode="#,##0.0"/>
  </numFmts>
  <fonts count="4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theme="0"/>
      <name val="Arial Narrow"/>
      <family val="2"/>
    </font>
    <font>
      <sz val="9"/>
      <color theme="0"/>
      <name val="Calibri"/>
      <family val="2"/>
      <scheme val="minor"/>
    </font>
    <font>
      <sz val="10"/>
      <name val="Arial Narrow"/>
      <family val="2"/>
    </font>
    <font>
      <sz val="9"/>
      <name val="Calibri"/>
      <family val="2"/>
      <scheme val="minor"/>
    </font>
    <font>
      <sz val="9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8"/>
      <color theme="1"/>
      <name val="Calibri"/>
      <family val="2"/>
      <scheme val="minor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544">
    <xf numFmtId="0" fontId="0" fillId="0" borderId="0" xfId="0"/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/>
    <xf numFmtId="0" fontId="15" fillId="0" borderId="0" xfId="0" applyFont="1" applyAlignment="1"/>
    <xf numFmtId="0" fontId="9" fillId="0" borderId="0" xfId="0" applyFont="1"/>
    <xf numFmtId="0" fontId="1" fillId="3" borderId="17" xfId="0" applyFont="1" applyFill="1" applyBorder="1" applyAlignment="1">
      <alignment horizontal="left" vertical="center"/>
    </xf>
    <xf numFmtId="0" fontId="15" fillId="0" borderId="0" xfId="0" applyFont="1"/>
    <xf numFmtId="0" fontId="2" fillId="3" borderId="22" xfId="0" applyFont="1" applyFill="1" applyBorder="1" applyAlignment="1">
      <alignment horizontal="left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0" fillId="0" borderId="0" xfId="0" applyFill="1"/>
    <xf numFmtId="0" fontId="6" fillId="2" borderId="2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vertical="center" wrapText="1"/>
    </xf>
    <xf numFmtId="0" fontId="3" fillId="0" borderId="0" xfId="0" applyFont="1" applyBorder="1"/>
    <xf numFmtId="0" fontId="1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 indent="1"/>
    </xf>
    <xf numFmtId="44" fontId="3" fillId="0" borderId="0" xfId="3" applyFont="1" applyAlignment="1">
      <alignment horizontal="left"/>
    </xf>
    <xf numFmtId="3" fontId="15" fillId="0" borderId="0" xfId="0" applyNumberFormat="1" applyFont="1" applyAlignment="1">
      <alignment horizontal="right"/>
    </xf>
    <xf numFmtId="3" fontId="1" fillId="3" borderId="22" xfId="0" applyNumberFormat="1" applyFont="1" applyFill="1" applyBorder="1" applyAlignment="1">
      <alignment vertical="center"/>
    </xf>
    <xf numFmtId="164" fontId="1" fillId="3" borderId="22" xfId="2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left"/>
    </xf>
    <xf numFmtId="1" fontId="2" fillId="0" borderId="7" xfId="0" applyNumberFormat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left" vertical="center" wrapText="1"/>
    </xf>
    <xf numFmtId="0" fontId="2" fillId="0" borderId="22" xfId="0" applyFont="1" applyFill="1" applyBorder="1" applyAlignment="1">
      <alignment vertical="center"/>
    </xf>
    <xf numFmtId="164" fontId="2" fillId="3" borderId="22" xfId="0" applyNumberFormat="1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164" fontId="1" fillId="3" borderId="23" xfId="2" applyNumberFormat="1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3" fontId="1" fillId="3" borderId="21" xfId="0" applyNumberFormat="1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0" fontId="3" fillId="0" borderId="22" xfId="0" applyFont="1" applyBorder="1"/>
    <xf numFmtId="3" fontId="1" fillId="3" borderId="0" xfId="0" applyNumberFormat="1" applyFont="1" applyFill="1" applyBorder="1" applyAlignment="1">
      <alignment vertical="center"/>
    </xf>
    <xf numFmtId="3" fontId="2" fillId="3" borderId="22" xfId="0" applyNumberFormat="1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64" fontId="2" fillId="3" borderId="22" xfId="2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justify" vertical="center" wrapText="1"/>
    </xf>
    <xf numFmtId="0" fontId="2" fillId="3" borderId="21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justify" vertical="center" wrapText="1"/>
    </xf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1" fillId="3" borderId="18" xfId="0" applyFont="1" applyFill="1" applyBorder="1" applyAlignment="1">
      <alignment horizontal="left" vertical="center" indent="5"/>
    </xf>
    <xf numFmtId="0" fontId="1" fillId="3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3" borderId="18" xfId="0" applyFont="1" applyFill="1" applyBorder="1" applyAlignment="1">
      <alignment horizontal="left" vertical="center" indent="1"/>
    </xf>
    <xf numFmtId="0" fontId="2" fillId="3" borderId="18" xfId="0" applyFont="1" applyFill="1" applyBorder="1" applyAlignment="1">
      <alignment horizontal="left" vertical="center" indent="1"/>
    </xf>
    <xf numFmtId="0" fontId="1" fillId="3" borderId="20" xfId="0" applyFont="1" applyFill="1" applyBorder="1" applyAlignment="1">
      <alignment horizontal="left" vertical="center" indent="1"/>
    </xf>
    <xf numFmtId="3" fontId="2" fillId="2" borderId="21" xfId="0" applyNumberFormat="1" applyFont="1" applyFill="1" applyBorder="1" applyAlignment="1">
      <alignment horizontal="right" vertical="center"/>
    </xf>
    <xf numFmtId="3" fontId="2" fillId="2" borderId="23" xfId="0" applyNumberFormat="1" applyFont="1" applyFill="1" applyBorder="1" applyAlignment="1">
      <alignment horizontal="right" vertical="center"/>
    </xf>
    <xf numFmtId="3" fontId="6" fillId="3" borderId="16" xfId="0" applyNumberFormat="1" applyFont="1" applyFill="1" applyBorder="1" applyAlignment="1">
      <alignment horizontal="right" vertical="center"/>
    </xf>
    <xf numFmtId="3" fontId="6" fillId="3" borderId="18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3" fontId="3" fillId="0" borderId="0" xfId="0" applyNumberFormat="1" applyFont="1"/>
    <xf numFmtId="3" fontId="6" fillId="3" borderId="18" xfId="0" applyNumberFormat="1" applyFont="1" applyFill="1" applyBorder="1" applyAlignment="1">
      <alignment horizontal="right" vertical="center" wrapText="1"/>
    </xf>
    <xf numFmtId="3" fontId="16" fillId="3" borderId="18" xfId="0" applyNumberFormat="1" applyFont="1" applyFill="1" applyBorder="1" applyAlignment="1">
      <alignment horizontal="right" vertical="center"/>
    </xf>
    <xf numFmtId="4" fontId="3" fillId="0" borderId="0" xfId="0" applyNumberFormat="1" applyFont="1"/>
    <xf numFmtId="3" fontId="18" fillId="3" borderId="18" xfId="0" applyNumberFormat="1" applyFont="1" applyFill="1" applyBorder="1" applyAlignment="1">
      <alignment horizontal="right" vertical="center"/>
    </xf>
    <xf numFmtId="3" fontId="6" fillId="3" borderId="2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right"/>
    </xf>
    <xf numFmtId="3" fontId="15" fillId="0" borderId="0" xfId="0" applyNumberFormat="1" applyFont="1"/>
    <xf numFmtId="0" fontId="12" fillId="0" borderId="0" xfId="0" applyFont="1"/>
    <xf numFmtId="0" fontId="1" fillId="2" borderId="22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horizontal="justify" vertical="center" wrapText="1"/>
    </xf>
    <xf numFmtId="0" fontId="1" fillId="3" borderId="32" xfId="0" applyFont="1" applyFill="1" applyBorder="1" applyAlignment="1">
      <alignment horizontal="justify" vertical="center" wrapText="1"/>
    </xf>
    <xf numFmtId="0" fontId="1" fillId="3" borderId="22" xfId="0" applyFont="1" applyFill="1" applyBorder="1" applyAlignment="1">
      <alignment horizontal="right" vertical="center" wrapText="1"/>
    </xf>
    <xf numFmtId="0" fontId="1" fillId="3" borderId="41" xfId="0" applyFont="1" applyFill="1" applyBorder="1" applyAlignment="1">
      <alignment horizontal="right" vertical="center" wrapText="1"/>
    </xf>
    <xf numFmtId="3" fontId="1" fillId="3" borderId="22" xfId="0" applyNumberFormat="1" applyFont="1" applyFill="1" applyBorder="1" applyAlignment="1">
      <alignment horizontal="right" vertical="center" wrapText="1"/>
    </xf>
    <xf numFmtId="0" fontId="1" fillId="3" borderId="34" xfId="0" applyFont="1" applyFill="1" applyBorder="1" applyAlignment="1">
      <alignment horizontal="justify" vertical="center" wrapText="1"/>
    </xf>
    <xf numFmtId="0" fontId="1" fillId="3" borderId="34" xfId="0" applyFont="1" applyFill="1" applyBorder="1" applyAlignment="1">
      <alignment horizontal="right" vertical="center" wrapText="1"/>
    </xf>
    <xf numFmtId="0" fontId="1" fillId="3" borderId="39" xfId="0" applyFont="1" applyFill="1" applyBorder="1" applyAlignment="1">
      <alignment horizontal="justify" vertical="center" wrapText="1"/>
    </xf>
    <xf numFmtId="0" fontId="12" fillId="3" borderId="40" xfId="0" applyFont="1" applyFill="1" applyBorder="1"/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4" fillId="0" borderId="0" xfId="0" applyFont="1"/>
    <xf numFmtId="0" fontId="2" fillId="0" borderId="22" xfId="0" applyFont="1" applyBorder="1" applyAlignment="1">
      <alignment horizontal="left" vertical="center"/>
    </xf>
    <xf numFmtId="3" fontId="12" fillId="0" borderId="0" xfId="0" applyNumberFormat="1" applyFont="1"/>
    <xf numFmtId="0" fontId="7" fillId="0" borderId="0" xfId="0" applyFont="1"/>
    <xf numFmtId="0" fontId="7" fillId="0" borderId="0" xfId="0" applyFont="1" applyFill="1"/>
    <xf numFmtId="3" fontId="1" fillId="3" borderId="18" xfId="0" applyNumberFormat="1" applyFont="1" applyFill="1" applyBorder="1" applyAlignment="1">
      <alignment horizontal="right" vertical="center"/>
    </xf>
    <xf numFmtId="3" fontId="8" fillId="3" borderId="18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3" fontId="10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64" fontId="2" fillId="3" borderId="18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0" fontId="1" fillId="3" borderId="18" xfId="0" applyFont="1" applyFill="1" applyBorder="1" applyAlignment="1">
      <alignment horizontal="right" vertical="center"/>
    </xf>
    <xf numFmtId="164" fontId="2" fillId="3" borderId="18" xfId="2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justify" vertical="center" wrapText="1"/>
    </xf>
    <xf numFmtId="0" fontId="12" fillId="3" borderId="0" xfId="0" applyFont="1" applyFill="1" applyBorder="1" applyAlignment="1">
      <alignment horizontal="left" vertical="center" indent="1"/>
    </xf>
    <xf numFmtId="3" fontId="2" fillId="3" borderId="22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left"/>
    </xf>
    <xf numFmtId="3" fontId="2" fillId="3" borderId="22" xfId="0" applyNumberFormat="1" applyFont="1" applyFill="1" applyBorder="1" applyAlignment="1">
      <alignment vertical="center"/>
    </xf>
    <xf numFmtId="3" fontId="1" fillId="3" borderId="22" xfId="0" applyNumberFormat="1" applyFont="1" applyFill="1" applyBorder="1" applyAlignment="1">
      <alignment horizontal="right" vertical="center"/>
    </xf>
    <xf numFmtId="3" fontId="12" fillId="3" borderId="0" xfId="0" applyNumberFormat="1" applyFont="1" applyFill="1" applyBorder="1" applyAlignment="1">
      <alignment horizontal="left" vertical="center" indent="1"/>
    </xf>
    <xf numFmtId="3" fontId="12" fillId="0" borderId="0" xfId="0" applyNumberFormat="1" applyFont="1" applyAlignment="1">
      <alignment horizontal="right"/>
    </xf>
    <xf numFmtId="164" fontId="12" fillId="0" borderId="0" xfId="0" applyNumberFormat="1" applyFont="1"/>
    <xf numFmtId="3" fontId="0" fillId="0" borderId="0" xfId="0" applyNumberFormat="1"/>
    <xf numFmtId="164" fontId="2" fillId="3" borderId="22" xfId="0" applyNumberFormat="1" applyFont="1" applyFill="1" applyBorder="1" applyAlignment="1">
      <alignment horizontal="right" vertical="center"/>
    </xf>
    <xf numFmtId="3" fontId="16" fillId="3" borderId="22" xfId="0" applyNumberFormat="1" applyFont="1" applyFill="1" applyBorder="1" applyAlignment="1">
      <alignment vertical="center"/>
    </xf>
    <xf numFmtId="3" fontId="16" fillId="3" borderId="22" xfId="0" applyNumberFormat="1" applyFont="1" applyFill="1" applyBorder="1" applyAlignment="1">
      <alignment vertical="center" wrapText="1"/>
    </xf>
    <xf numFmtId="0" fontId="1" fillId="3" borderId="33" xfId="0" applyFont="1" applyFill="1" applyBorder="1" applyAlignment="1">
      <alignment horizontal="justify" vertical="center" wrapText="1"/>
    </xf>
    <xf numFmtId="0" fontId="1" fillId="3" borderId="18" xfId="0" applyFont="1" applyFill="1" applyBorder="1" applyAlignment="1">
      <alignment horizontal="justify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justify" vertical="center" wrapText="1"/>
    </xf>
    <xf numFmtId="165" fontId="3" fillId="0" borderId="0" xfId="0" applyNumberFormat="1" applyFont="1" applyAlignment="1">
      <alignment horizontal="left"/>
    </xf>
    <xf numFmtId="0" fontId="20" fillId="0" borderId="43" xfId="0" applyFont="1" applyBorder="1" applyAlignment="1">
      <alignment horizontal="left" vertical="center" wrapText="1" indent="2"/>
    </xf>
    <xf numFmtId="165" fontId="20" fillId="0" borderId="44" xfId="0" applyNumberFormat="1" applyFont="1" applyBorder="1" applyAlignment="1">
      <alignment horizontal="right" vertical="center" wrapText="1"/>
    </xf>
    <xf numFmtId="165" fontId="20" fillId="0" borderId="44" xfId="0" applyNumberFormat="1" applyFont="1" applyBorder="1" applyAlignment="1">
      <alignment horizontal="left" vertical="center" wrapText="1" indent="2"/>
    </xf>
    <xf numFmtId="165" fontId="19" fillId="0" borderId="44" xfId="0" applyNumberFormat="1" applyFont="1" applyBorder="1" applyAlignment="1">
      <alignment horizontal="right" vertical="center" wrapText="1"/>
    </xf>
    <xf numFmtId="0" fontId="19" fillId="0" borderId="43" xfId="0" applyFont="1" applyBorder="1" applyAlignment="1">
      <alignment horizontal="left" vertical="center" wrapText="1" indent="2"/>
    </xf>
    <xf numFmtId="165" fontId="19" fillId="0" borderId="44" xfId="0" applyNumberFormat="1" applyFont="1" applyBorder="1" applyAlignment="1">
      <alignment horizontal="left" vertical="center" wrapText="1" indent="2"/>
    </xf>
    <xf numFmtId="0" fontId="19" fillId="0" borderId="43" xfId="0" applyFont="1" applyBorder="1" applyAlignment="1">
      <alignment horizontal="left" vertical="center" wrapText="1" indent="4"/>
    </xf>
    <xf numFmtId="165" fontId="19" fillId="0" borderId="43" xfId="0" applyNumberFormat="1" applyFont="1" applyBorder="1" applyAlignment="1">
      <alignment horizontal="left" vertical="center" wrapText="1" indent="4"/>
    </xf>
    <xf numFmtId="165" fontId="19" fillId="0" borderId="43" xfId="0" applyNumberFormat="1" applyFont="1" applyBorder="1" applyAlignment="1">
      <alignment horizontal="left" vertical="center" indent="4"/>
    </xf>
    <xf numFmtId="165" fontId="21" fillId="0" borderId="44" xfId="0" applyNumberFormat="1" applyFont="1" applyBorder="1" applyAlignment="1">
      <alignment horizontal="left" vertical="center" wrapText="1" indent="2"/>
    </xf>
    <xf numFmtId="0" fontId="19" fillId="0" borderId="42" xfId="0" applyFont="1" applyBorder="1" applyAlignment="1">
      <alignment horizontal="left" vertical="center" wrapText="1" indent="2"/>
    </xf>
    <xf numFmtId="165" fontId="19" fillId="0" borderId="40" xfId="0" applyNumberFormat="1" applyFont="1" applyBorder="1" applyAlignment="1">
      <alignment horizontal="center" vertical="center" wrapText="1"/>
    </xf>
    <xf numFmtId="165" fontId="19" fillId="0" borderId="40" xfId="0" applyNumberFormat="1" applyFont="1" applyBorder="1" applyAlignment="1">
      <alignment horizontal="left" vertical="center" wrapText="1" indent="2"/>
    </xf>
    <xf numFmtId="165" fontId="19" fillId="0" borderId="40" xfId="0" applyNumberFormat="1" applyFont="1" applyBorder="1" applyAlignment="1">
      <alignment horizontal="right" vertical="center" wrapText="1"/>
    </xf>
    <xf numFmtId="165" fontId="25" fillId="0" borderId="50" xfId="0" applyNumberFormat="1" applyFont="1" applyFill="1" applyBorder="1" applyAlignment="1" applyProtection="1">
      <alignment horizontal="right" vertical="center" wrapText="1"/>
    </xf>
    <xf numFmtId="165" fontId="24" fillId="2" borderId="50" xfId="0" applyNumberFormat="1" applyFont="1" applyFill="1" applyBorder="1" applyAlignment="1" applyProtection="1">
      <alignment horizontal="right" vertical="center" wrapText="1"/>
    </xf>
    <xf numFmtId="165" fontId="24" fillId="0" borderId="50" xfId="0" applyNumberFormat="1" applyFont="1" applyFill="1" applyBorder="1" applyAlignment="1" applyProtection="1">
      <alignment horizontal="right" vertical="center" wrapText="1"/>
    </xf>
    <xf numFmtId="0" fontId="12" fillId="3" borderId="0" xfId="0" applyFont="1" applyFill="1" applyBorder="1"/>
    <xf numFmtId="165" fontId="23" fillId="0" borderId="0" xfId="0" applyNumberFormat="1" applyFont="1" applyAlignment="1">
      <alignment vertical="center"/>
    </xf>
    <xf numFmtId="165" fontId="5" fillId="0" borderId="0" xfId="0" applyNumberFormat="1" applyFont="1"/>
    <xf numFmtId="165" fontId="22" fillId="0" borderId="0" xfId="0" applyNumberFormat="1" applyFont="1" applyBorder="1" applyAlignment="1">
      <alignment horizontal="right" vertical="center" wrapText="1"/>
    </xf>
    <xf numFmtId="0" fontId="0" fillId="0" borderId="0" xfId="0"/>
    <xf numFmtId="0" fontId="19" fillId="0" borderId="33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20" fillId="0" borderId="45" xfId="0" applyFont="1" applyBorder="1" applyAlignment="1">
      <alignment horizontal="left" vertical="center"/>
    </xf>
    <xf numFmtId="0" fontId="20" fillId="0" borderId="47" xfId="0" applyFont="1" applyBorder="1" applyAlignment="1">
      <alignment horizontal="left" vertical="center"/>
    </xf>
    <xf numFmtId="0" fontId="19" fillId="0" borderId="44" xfId="0" applyFont="1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19" fillId="0" borderId="44" xfId="0" applyFont="1" applyBorder="1"/>
    <xf numFmtId="0" fontId="19" fillId="0" borderId="40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 indent="3"/>
    </xf>
    <xf numFmtId="0" fontId="20" fillId="0" borderId="51" xfId="0" applyFont="1" applyBorder="1" applyAlignment="1">
      <alignment horizontal="left" vertical="center"/>
    </xf>
    <xf numFmtId="0" fontId="19" fillId="0" borderId="52" xfId="0" applyFont="1" applyBorder="1" applyAlignment="1">
      <alignment horizontal="left" vertical="center"/>
    </xf>
    <xf numFmtId="0" fontId="19" fillId="0" borderId="53" xfId="0" applyFont="1" applyBorder="1" applyAlignment="1">
      <alignment horizontal="left" vertical="center"/>
    </xf>
    <xf numFmtId="0" fontId="19" fillId="0" borderId="54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/>
    </xf>
    <xf numFmtId="3" fontId="1" fillId="3" borderId="0" xfId="0" applyNumberFormat="1" applyFont="1" applyFill="1" applyBorder="1" applyAlignment="1">
      <alignment horizontal="right" vertical="center"/>
    </xf>
    <xf numFmtId="0" fontId="7" fillId="0" borderId="0" xfId="0" applyFont="1" applyBorder="1"/>
    <xf numFmtId="3" fontId="0" fillId="0" borderId="0" xfId="0" applyNumberFormat="1" applyFont="1"/>
    <xf numFmtId="3" fontId="20" fillId="2" borderId="40" xfId="0" applyNumberFormat="1" applyFont="1" applyFill="1" applyBorder="1" applyAlignment="1">
      <alignment horizontal="center" vertical="center" wrapText="1"/>
    </xf>
    <xf numFmtId="3" fontId="19" fillId="0" borderId="42" xfId="0" applyNumberFormat="1" applyFont="1" applyBorder="1" applyAlignment="1">
      <alignment horizontal="right" vertical="center"/>
    </xf>
    <xf numFmtId="3" fontId="19" fillId="0" borderId="40" xfId="0" applyNumberFormat="1" applyFont="1" applyBorder="1" applyAlignment="1">
      <alignment horizontal="right" vertical="center"/>
    </xf>
    <xf numFmtId="3" fontId="7" fillId="0" borderId="0" xfId="0" applyNumberFormat="1" applyFont="1"/>
    <xf numFmtId="3" fontId="19" fillId="0" borderId="44" xfId="0" applyNumberFormat="1" applyFont="1" applyBorder="1" applyAlignment="1">
      <alignment horizontal="right" vertical="center" wrapText="1"/>
    </xf>
    <xf numFmtId="1" fontId="2" fillId="2" borderId="21" xfId="0" applyNumberFormat="1" applyFont="1" applyFill="1" applyBorder="1" applyAlignment="1">
      <alignment horizontal="center" vertical="center"/>
    </xf>
    <xf numFmtId="1" fontId="15" fillId="0" borderId="0" xfId="0" applyNumberFormat="1" applyFont="1"/>
    <xf numFmtId="1" fontId="15" fillId="0" borderId="0" xfId="0" applyNumberFormat="1" applyFont="1" applyAlignment="1"/>
    <xf numFmtId="1" fontId="3" fillId="0" borderId="0" xfId="0" applyNumberFormat="1" applyFont="1"/>
    <xf numFmtId="164" fontId="2" fillId="3" borderId="57" xfId="2" applyNumberFormat="1" applyFont="1" applyFill="1" applyBorder="1" applyAlignment="1">
      <alignment horizontal="right" vertical="center"/>
    </xf>
    <xf numFmtId="165" fontId="13" fillId="0" borderId="0" xfId="0" applyNumberFormat="1" applyFont="1" applyBorder="1" applyAlignment="1">
      <alignment horizontal="right" vertical="center" wrapText="1"/>
    </xf>
    <xf numFmtId="165" fontId="24" fillId="0" borderId="0" xfId="0" applyNumberFormat="1" applyFont="1" applyFill="1" applyBorder="1" applyAlignment="1" applyProtection="1">
      <alignment horizontal="right" vertical="center" wrapText="1"/>
    </xf>
    <xf numFmtId="165" fontId="24" fillId="0" borderId="58" xfId="0" applyNumberFormat="1" applyFont="1" applyFill="1" applyBorder="1" applyAlignment="1" applyProtection="1">
      <alignment horizontal="right" vertical="center" wrapText="1"/>
    </xf>
    <xf numFmtId="165" fontId="13" fillId="0" borderId="58" xfId="0" applyNumberFormat="1" applyFont="1" applyBorder="1" applyAlignment="1">
      <alignment horizontal="right" vertical="center" wrapText="1"/>
    </xf>
    <xf numFmtId="165" fontId="24" fillId="2" borderId="58" xfId="0" applyNumberFormat="1" applyFont="1" applyFill="1" applyBorder="1" applyAlignment="1" applyProtection="1">
      <alignment horizontal="right" vertical="center" wrapText="1"/>
    </xf>
    <xf numFmtId="165" fontId="25" fillId="0" borderId="58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/>
    <xf numFmtId="165" fontId="19" fillId="0" borderId="50" xfId="0" applyNumberFormat="1" applyFont="1" applyBorder="1" applyAlignment="1">
      <alignment vertical="center" wrapText="1"/>
    </xf>
    <xf numFmtId="165" fontId="20" fillId="0" borderId="50" xfId="0" applyNumberFormat="1" applyFont="1" applyBorder="1" applyAlignment="1">
      <alignment vertical="center" wrapText="1"/>
    </xf>
    <xf numFmtId="165" fontId="19" fillId="0" borderId="50" xfId="0" applyNumberFormat="1" applyFont="1" applyBorder="1" applyAlignment="1">
      <alignment vertical="center" wrapText="1"/>
    </xf>
    <xf numFmtId="165" fontId="20" fillId="0" borderId="50" xfId="0" applyNumberFormat="1" applyFont="1" applyBorder="1" applyAlignment="1">
      <alignment vertical="center" wrapText="1"/>
    </xf>
    <xf numFmtId="165" fontId="19" fillId="0" borderId="50" xfId="0" applyNumberFormat="1" applyFont="1" applyBorder="1" applyAlignment="1">
      <alignment vertical="center" wrapText="1"/>
    </xf>
    <xf numFmtId="165" fontId="20" fillId="0" borderId="50" xfId="0" applyNumberFormat="1" applyFont="1" applyBorder="1" applyAlignment="1">
      <alignment vertical="center" wrapText="1"/>
    </xf>
    <xf numFmtId="4" fontId="27" fillId="3" borderId="0" xfId="0" applyNumberFormat="1" applyFont="1" applyFill="1" applyBorder="1" applyAlignment="1">
      <alignment horizontal="left" vertical="center" indent="1"/>
    </xf>
    <xf numFmtId="165" fontId="19" fillId="0" borderId="50" xfId="0" applyNumberFormat="1" applyFont="1" applyBorder="1" applyAlignment="1">
      <alignment horizontal="right" vertical="center" wrapText="1"/>
    </xf>
    <xf numFmtId="165" fontId="19" fillId="0" borderId="50" xfId="0" applyNumberFormat="1" applyFont="1" applyBorder="1" applyAlignment="1">
      <alignment horizontal="right" vertical="center"/>
    </xf>
    <xf numFmtId="166" fontId="19" fillId="0" borderId="50" xfId="0" applyNumberFormat="1" applyFont="1" applyBorder="1" applyAlignment="1">
      <alignment vertical="center"/>
    </xf>
    <xf numFmtId="165" fontId="19" fillId="0" borderId="50" xfId="0" applyNumberFormat="1" applyFont="1" applyBorder="1" applyAlignment="1">
      <alignment vertical="center"/>
    </xf>
    <xf numFmtId="3" fontId="20" fillId="2" borderId="40" xfId="0" applyNumberFormat="1" applyFont="1" applyFill="1" applyBorder="1" applyAlignment="1">
      <alignment horizontal="center" vertical="center"/>
    </xf>
    <xf numFmtId="3" fontId="20" fillId="0" borderId="43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justify" vertical="center" wrapText="1"/>
    </xf>
    <xf numFmtId="3" fontId="3" fillId="0" borderId="0" xfId="0" applyNumberFormat="1" applyFont="1" applyFill="1" applyBorder="1"/>
    <xf numFmtId="0" fontId="29" fillId="5" borderId="0" xfId="0" applyFont="1" applyFill="1"/>
    <xf numFmtId="165" fontId="12" fillId="0" borderId="0" xfId="0" applyNumberFormat="1" applyFont="1"/>
    <xf numFmtId="3" fontId="7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/>
    <xf numFmtId="1" fontId="3" fillId="0" borderId="0" xfId="0" applyNumberFormat="1" applyFont="1" applyBorder="1"/>
    <xf numFmtId="165" fontId="19" fillId="0" borderId="44" xfId="0" applyNumberFormat="1" applyFont="1" applyFill="1" applyBorder="1" applyAlignment="1">
      <alignment horizontal="right" vertical="center" wrapText="1"/>
    </xf>
    <xf numFmtId="0" fontId="31" fillId="0" borderId="0" xfId="0" applyFont="1" applyFill="1" applyBorder="1"/>
    <xf numFmtId="0" fontId="31" fillId="0" borderId="0" xfId="0" applyFont="1"/>
    <xf numFmtId="3" fontId="30" fillId="0" borderId="0" xfId="0" applyNumberFormat="1" applyFont="1" applyBorder="1" applyAlignment="1">
      <alignment horizontal="right" vertical="center"/>
    </xf>
    <xf numFmtId="3" fontId="31" fillId="0" borderId="0" xfId="0" applyNumberFormat="1" applyFont="1" applyBorder="1"/>
    <xf numFmtId="1" fontId="31" fillId="0" borderId="0" xfId="0" applyNumberFormat="1" applyFont="1" applyBorder="1"/>
    <xf numFmtId="165" fontId="5" fillId="2" borderId="50" xfId="0" applyNumberFormat="1" applyFont="1" applyFill="1" applyBorder="1" applyAlignment="1">
      <alignment horizontal="right" vertical="center" wrapText="1"/>
    </xf>
    <xf numFmtId="165" fontId="5" fillId="0" borderId="5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/>
    <xf numFmtId="0" fontId="33" fillId="0" borderId="0" xfId="0" applyFont="1"/>
    <xf numFmtId="3" fontId="33" fillId="0" borderId="0" xfId="0" applyNumberFormat="1" applyFont="1" applyBorder="1"/>
    <xf numFmtId="1" fontId="33" fillId="0" borderId="0" xfId="0" applyNumberFormat="1" applyFont="1" applyBorder="1"/>
    <xf numFmtId="3" fontId="34" fillId="0" borderId="0" xfId="0" applyNumberFormat="1" applyFont="1" applyAlignment="1">
      <alignment horizontal="right"/>
    </xf>
    <xf numFmtId="3" fontId="34" fillId="0" borderId="0" xfId="0" applyNumberFormat="1" applyFont="1"/>
    <xf numFmtId="3" fontId="31" fillId="0" borderId="0" xfId="0" applyNumberFormat="1" applyFont="1" applyFill="1" applyBorder="1" applyAlignment="1">
      <alignment horizontal="right" vertical="center" wrapText="1"/>
    </xf>
    <xf numFmtId="3" fontId="31" fillId="0" borderId="0" xfId="0" applyNumberFormat="1" applyFont="1" applyFill="1" applyBorder="1" applyAlignment="1">
      <alignment horizontal="justify" vertical="center" wrapText="1"/>
    </xf>
    <xf numFmtId="3" fontId="31" fillId="0" borderId="0" xfId="0" applyNumberFormat="1" applyFont="1" applyFill="1" applyBorder="1"/>
    <xf numFmtId="3" fontId="7" fillId="0" borderId="0" xfId="0" applyNumberFormat="1" applyFont="1" applyBorder="1"/>
    <xf numFmtId="3" fontId="36" fillId="7" borderId="58" xfId="4" applyNumberFormat="1" applyFont="1" applyFill="1" applyBorder="1" applyAlignment="1">
      <alignment horizontal="right"/>
    </xf>
    <xf numFmtId="165" fontId="36" fillId="7" borderId="58" xfId="4" applyNumberFormat="1" applyFont="1" applyFill="1" applyBorder="1" applyAlignment="1">
      <alignment horizontal="right"/>
    </xf>
    <xf numFmtId="166" fontId="37" fillId="7" borderId="58" xfId="4" applyNumberFormat="1" applyFont="1" applyFill="1" applyBorder="1" applyAlignment="1">
      <alignment horizontal="right"/>
    </xf>
    <xf numFmtId="3" fontId="3" fillId="6" borderId="0" xfId="0" applyNumberFormat="1" applyFont="1" applyFill="1"/>
    <xf numFmtId="3" fontId="38" fillId="0" borderId="0" xfId="0" applyNumberFormat="1" applyFont="1" applyBorder="1" applyAlignment="1">
      <alignment horizontal="right" vertical="center"/>
    </xf>
    <xf numFmtId="3" fontId="28" fillId="0" borderId="0" xfId="0" applyNumberFormat="1" applyFont="1" applyAlignment="1">
      <alignment horizontal="right"/>
    </xf>
    <xf numFmtId="3" fontId="33" fillId="0" borderId="0" xfId="0" applyNumberFormat="1" applyFont="1" applyFill="1" applyBorder="1" applyAlignment="1">
      <alignment horizontal="right" vertical="center" wrapText="1"/>
    </xf>
    <xf numFmtId="3" fontId="6" fillId="8" borderId="18" xfId="0" applyNumberFormat="1" applyFont="1" applyFill="1" applyBorder="1" applyAlignment="1">
      <alignment horizontal="right" vertical="center"/>
    </xf>
    <xf numFmtId="165" fontId="19" fillId="0" borderId="50" xfId="0" applyNumberFormat="1" applyFont="1" applyFill="1" applyBorder="1" applyAlignment="1">
      <alignment horizontal="right" vertical="center" wrapText="1"/>
    </xf>
    <xf numFmtId="166" fontId="19" fillId="0" borderId="50" xfId="0" applyNumberFormat="1" applyFont="1" applyFill="1" applyBorder="1" applyAlignment="1">
      <alignment horizontal="right" vertical="center" wrapText="1"/>
    </xf>
    <xf numFmtId="3" fontId="19" fillId="0" borderId="50" xfId="0" applyNumberFormat="1" applyFont="1" applyFill="1" applyBorder="1" applyAlignment="1">
      <alignment horizontal="right" vertical="center" wrapText="1"/>
    </xf>
    <xf numFmtId="3" fontId="19" fillId="0" borderId="50" xfId="0" applyNumberFormat="1" applyFont="1" applyBorder="1" applyAlignment="1">
      <alignment horizontal="right" vertical="center" wrapText="1"/>
    </xf>
    <xf numFmtId="0" fontId="26" fillId="0" borderId="33" xfId="0" applyFont="1" applyBorder="1" applyAlignment="1">
      <alignment horizontal="left" vertical="center" wrapText="1"/>
    </xf>
    <xf numFmtId="3" fontId="26" fillId="0" borderId="43" xfId="0" applyNumberFormat="1" applyFont="1" applyBorder="1" applyAlignment="1">
      <alignment horizontal="right" vertical="center" wrapText="1"/>
    </xf>
    <xf numFmtId="164" fontId="26" fillId="0" borderId="50" xfId="2" applyNumberFormat="1" applyFont="1" applyBorder="1" applyAlignment="1">
      <alignment horizontal="right" vertical="center" wrapText="1"/>
    </xf>
    <xf numFmtId="0" fontId="39" fillId="0" borderId="0" xfId="0" applyFont="1"/>
    <xf numFmtId="0" fontId="27" fillId="0" borderId="33" xfId="0" applyFont="1" applyBorder="1" applyAlignment="1">
      <alignment horizontal="left" vertical="center" wrapText="1"/>
    </xf>
    <xf numFmtId="3" fontId="27" fillId="0" borderId="43" xfId="0" applyNumberFormat="1" applyFont="1" applyBorder="1" applyAlignment="1">
      <alignment horizontal="right" vertical="center" wrapText="1"/>
    </xf>
    <xf numFmtId="164" fontId="27" fillId="0" borderId="50" xfId="2" applyNumberFormat="1" applyFont="1" applyBorder="1" applyAlignment="1">
      <alignment horizontal="right" vertical="center" wrapText="1"/>
    </xf>
    <xf numFmtId="0" fontId="26" fillId="0" borderId="43" xfId="0" applyFont="1" applyBorder="1" applyAlignment="1">
      <alignment horizontal="right" vertical="center" wrapText="1"/>
    </xf>
    <xf numFmtId="0" fontId="26" fillId="0" borderId="50" xfId="0" applyFont="1" applyBorder="1" applyAlignment="1">
      <alignment horizontal="right" vertical="center" wrapText="1"/>
    </xf>
    <xf numFmtId="0" fontId="27" fillId="0" borderId="33" xfId="0" applyFont="1" applyBorder="1" applyAlignment="1">
      <alignment horizontal="left" vertical="center" wrapText="1" indent="1"/>
    </xf>
    <xf numFmtId="0" fontId="26" fillId="0" borderId="37" xfId="0" applyFont="1" applyBorder="1" applyAlignment="1">
      <alignment horizontal="left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center" vertical="center" wrapText="1"/>
    </xf>
    <xf numFmtId="165" fontId="20" fillId="0" borderId="43" xfId="0" applyNumberFormat="1" applyFont="1" applyBorder="1" applyAlignment="1">
      <alignment horizontal="right" vertical="center"/>
    </xf>
    <xf numFmtId="165" fontId="19" fillId="0" borderId="43" xfId="0" applyNumberFormat="1" applyFont="1" applyBorder="1" applyAlignment="1">
      <alignment horizontal="right" vertical="center"/>
    </xf>
    <xf numFmtId="165" fontId="19" fillId="0" borderId="55" xfId="0" applyNumberFormat="1" applyFont="1" applyBorder="1" applyAlignment="1">
      <alignment horizontal="right" vertical="center"/>
    </xf>
    <xf numFmtId="165" fontId="20" fillId="0" borderId="63" xfId="0" applyNumberFormat="1" applyFont="1" applyBorder="1" applyAlignment="1">
      <alignment horizontal="right" vertical="center"/>
    </xf>
    <xf numFmtId="165" fontId="19" fillId="0" borderId="54" xfId="0" applyNumberFormat="1" applyFont="1" applyBorder="1" applyAlignment="1">
      <alignment horizontal="right" vertical="center"/>
    </xf>
    <xf numFmtId="166" fontId="19" fillId="0" borderId="50" xfId="0" applyNumberFormat="1" applyFont="1" applyBorder="1" applyAlignment="1">
      <alignment horizontal="right" vertical="center"/>
    </xf>
    <xf numFmtId="167" fontId="19" fillId="0" borderId="43" xfId="0" applyNumberFormat="1" applyFont="1" applyBorder="1" applyAlignment="1">
      <alignment horizontal="right" vertical="center"/>
    </xf>
    <xf numFmtId="167" fontId="19" fillId="0" borderId="50" xfId="0" applyNumberFormat="1" applyFont="1" applyBorder="1" applyAlignment="1">
      <alignment horizontal="right" vertical="center"/>
    </xf>
    <xf numFmtId="167" fontId="20" fillId="0" borderId="43" xfId="0" applyNumberFormat="1" applyFont="1" applyBorder="1" applyAlignment="1">
      <alignment horizontal="right" vertical="center"/>
    </xf>
    <xf numFmtId="167" fontId="19" fillId="0" borderId="40" xfId="0" applyNumberFormat="1" applyFont="1" applyBorder="1" applyAlignment="1">
      <alignment horizontal="right" vertical="center"/>
    </xf>
    <xf numFmtId="3" fontId="26" fillId="0" borderId="50" xfId="0" applyNumberFormat="1" applyFont="1" applyBorder="1" applyAlignment="1">
      <alignment horizontal="right" vertical="center" wrapText="1"/>
    </xf>
    <xf numFmtId="3" fontId="33" fillId="0" borderId="0" xfId="0" applyNumberFormat="1" applyFont="1" applyFill="1" applyBorder="1"/>
    <xf numFmtId="0" fontId="2" fillId="2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right" vertical="center"/>
    </xf>
    <xf numFmtId="43" fontId="27" fillId="0" borderId="50" xfId="2" applyNumberFormat="1" applyFont="1" applyBorder="1" applyAlignment="1">
      <alignment horizontal="right" vertical="center" wrapText="1"/>
    </xf>
    <xf numFmtId="3" fontId="39" fillId="0" borderId="0" xfId="0" applyNumberFormat="1" applyFont="1"/>
    <xf numFmtId="4" fontId="39" fillId="0" borderId="0" xfId="0" applyNumberFormat="1" applyFont="1"/>
    <xf numFmtId="168" fontId="39" fillId="0" borderId="0" xfId="0" applyNumberFormat="1" applyFont="1"/>
    <xf numFmtId="3" fontId="16" fillId="0" borderId="18" xfId="0" applyNumberFormat="1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left" vertical="center"/>
    </xf>
    <xf numFmtId="165" fontId="19" fillId="0" borderId="50" xfId="0" applyNumberFormat="1" applyFont="1" applyFill="1" applyBorder="1" applyAlignment="1">
      <alignment vertical="center"/>
    </xf>
    <xf numFmtId="166" fontId="19" fillId="0" borderId="50" xfId="0" applyNumberFormat="1" applyFont="1" applyFill="1" applyBorder="1" applyAlignment="1">
      <alignment vertical="center"/>
    </xf>
    <xf numFmtId="0" fontId="12" fillId="0" borderId="0" xfId="0" applyFont="1" applyFill="1"/>
    <xf numFmtId="164" fontId="39" fillId="0" borderId="0" xfId="0" applyNumberFormat="1" applyFont="1"/>
    <xf numFmtId="4" fontId="26" fillId="0" borderId="43" xfId="0" applyNumberFormat="1" applyFont="1" applyBorder="1" applyAlignment="1">
      <alignment horizontal="right" vertical="center" wrapText="1"/>
    </xf>
    <xf numFmtId="166" fontId="32" fillId="0" borderId="50" xfId="0" applyNumberFormat="1" applyFont="1" applyBorder="1" applyAlignment="1">
      <alignment horizontal="right" vertical="center" wrapText="1"/>
    </xf>
    <xf numFmtId="165" fontId="19" fillId="0" borderId="50" xfId="0" applyNumberFormat="1" applyFont="1" applyFill="1" applyBorder="1" applyAlignment="1">
      <alignment horizontal="right" vertical="center"/>
    </xf>
    <xf numFmtId="0" fontId="2" fillId="3" borderId="64" xfId="0" applyFont="1" applyFill="1" applyBorder="1" applyAlignment="1">
      <alignment horizontal="justify" vertical="center" wrapText="1"/>
    </xf>
    <xf numFmtId="0" fontId="2" fillId="3" borderId="58" xfId="0" applyFont="1" applyFill="1" applyBorder="1" applyAlignment="1">
      <alignment horizontal="justify" vertical="center" wrapText="1"/>
    </xf>
    <xf numFmtId="0" fontId="1" fillId="3" borderId="58" xfId="0" applyFont="1" applyFill="1" applyBorder="1" applyAlignment="1">
      <alignment horizontal="left" vertical="center"/>
    </xf>
    <xf numFmtId="0" fontId="6" fillId="3" borderId="58" xfId="0" applyFont="1" applyFill="1" applyBorder="1" applyAlignment="1">
      <alignment horizontal="left" vertical="center"/>
    </xf>
    <xf numFmtId="0" fontId="2" fillId="3" borderId="58" xfId="0" applyFont="1" applyFill="1" applyBorder="1" applyAlignment="1">
      <alignment horizontal="left" vertical="center"/>
    </xf>
    <xf numFmtId="0" fontId="6" fillId="3" borderId="58" xfId="0" applyFont="1" applyFill="1" applyBorder="1" applyAlignment="1">
      <alignment horizontal="justify" vertical="center" wrapText="1"/>
    </xf>
    <xf numFmtId="0" fontId="6" fillId="3" borderId="65" xfId="0" applyFont="1" applyFill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 wrapText="1"/>
    </xf>
    <xf numFmtId="3" fontId="6" fillId="3" borderId="0" xfId="0" applyNumberFormat="1" applyFont="1" applyFill="1" applyBorder="1" applyAlignment="1">
      <alignment horizontal="right" vertical="center"/>
    </xf>
    <xf numFmtId="3" fontId="16" fillId="3" borderId="0" xfId="0" applyNumberFormat="1" applyFont="1" applyFill="1" applyBorder="1" applyAlignment="1">
      <alignment horizontal="right" vertical="center"/>
    </xf>
    <xf numFmtId="1" fontId="2" fillId="2" borderId="22" xfId="0" applyNumberFormat="1" applyFont="1" applyFill="1" applyBorder="1" applyAlignment="1">
      <alignment horizontal="center" vertical="center"/>
    </xf>
    <xf numFmtId="165" fontId="19" fillId="0" borderId="58" xfId="0" applyNumberFormat="1" applyFont="1" applyBorder="1" applyAlignment="1">
      <alignment horizontal="right" vertical="center" wrapText="1"/>
    </xf>
    <xf numFmtId="3" fontId="19" fillId="0" borderId="58" xfId="0" applyNumberFormat="1" applyFont="1" applyBorder="1" applyAlignment="1">
      <alignment horizontal="right" vertical="center" wrapText="1"/>
    </xf>
    <xf numFmtId="1" fontId="6" fillId="3" borderId="58" xfId="0" applyNumberFormat="1" applyFont="1" applyFill="1" applyBorder="1" applyAlignment="1">
      <alignment horizontal="right" vertical="center"/>
    </xf>
    <xf numFmtId="3" fontId="16" fillId="3" borderId="58" xfId="0" applyNumberFormat="1" applyFont="1" applyFill="1" applyBorder="1" applyAlignment="1">
      <alignment horizontal="right" vertical="center"/>
    </xf>
    <xf numFmtId="1" fontId="6" fillId="3" borderId="65" xfId="0" applyNumberFormat="1" applyFont="1" applyFill="1" applyBorder="1" applyAlignment="1">
      <alignment horizontal="center" vertical="center"/>
    </xf>
    <xf numFmtId="3" fontId="6" fillId="3" borderId="58" xfId="0" applyNumberFormat="1" applyFont="1" applyFill="1" applyBorder="1" applyAlignment="1">
      <alignment horizontal="right" vertical="center"/>
    </xf>
    <xf numFmtId="3" fontId="6" fillId="3" borderId="65" xfId="0" applyNumberFormat="1" applyFont="1" applyFill="1" applyBorder="1" applyAlignment="1">
      <alignment horizontal="center" vertical="center"/>
    </xf>
    <xf numFmtId="165" fontId="19" fillId="0" borderId="58" xfId="0" applyNumberFormat="1" applyFont="1" applyFill="1" applyBorder="1" applyAlignment="1">
      <alignment horizontal="right" vertical="center" wrapText="1"/>
    </xf>
    <xf numFmtId="165" fontId="19" fillId="0" borderId="58" xfId="0" applyNumberFormat="1" applyFont="1" applyBorder="1" applyAlignment="1">
      <alignment horizontal="right" vertical="center"/>
    </xf>
    <xf numFmtId="3" fontId="6" fillId="3" borderId="73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" fillId="3" borderId="79" xfId="0" applyFont="1" applyFill="1" applyBorder="1" applyAlignment="1">
      <alignment horizontal="center" vertical="center"/>
    </xf>
    <xf numFmtId="0" fontId="2" fillId="3" borderId="79" xfId="0" applyFont="1" applyFill="1" applyBorder="1" applyAlignment="1">
      <alignment horizontal="right" vertical="center"/>
    </xf>
    <xf numFmtId="0" fontId="1" fillId="3" borderId="68" xfId="0" applyFont="1" applyFill="1" applyBorder="1" applyAlignment="1">
      <alignment horizontal="center" vertical="center"/>
    </xf>
    <xf numFmtId="164" fontId="2" fillId="3" borderId="70" xfId="0" applyNumberFormat="1" applyFont="1" applyFill="1" applyBorder="1" applyAlignment="1">
      <alignment horizontal="right" vertical="center"/>
    </xf>
    <xf numFmtId="0" fontId="2" fillId="3" borderId="70" xfId="0" applyFont="1" applyFill="1" applyBorder="1" applyAlignment="1">
      <alignment horizontal="right" vertical="center"/>
    </xf>
    <xf numFmtId="0" fontId="1" fillId="3" borderId="69" xfId="0" applyFont="1" applyFill="1" applyBorder="1" applyAlignment="1">
      <alignment horizontal="left" vertical="center"/>
    </xf>
    <xf numFmtId="0" fontId="1" fillId="3" borderId="70" xfId="0" applyFont="1" applyFill="1" applyBorder="1" applyAlignment="1">
      <alignment horizontal="right" vertical="center"/>
    </xf>
    <xf numFmtId="164" fontId="2" fillId="3" borderId="72" xfId="0" applyNumberFormat="1" applyFont="1" applyFill="1" applyBorder="1" applyAlignment="1">
      <alignment horizontal="right" vertical="center"/>
    </xf>
    <xf numFmtId="165" fontId="19" fillId="0" borderId="70" xfId="0" applyNumberFormat="1" applyFont="1" applyBorder="1" applyAlignment="1">
      <alignment vertical="center"/>
    </xf>
    <xf numFmtId="3" fontId="1" fillId="3" borderId="70" xfId="0" applyNumberFormat="1" applyFont="1" applyFill="1" applyBorder="1" applyAlignment="1">
      <alignment horizontal="right" vertical="center"/>
    </xf>
    <xf numFmtId="164" fontId="2" fillId="3" borderId="70" xfId="2" applyNumberFormat="1" applyFont="1" applyFill="1" applyBorder="1" applyAlignment="1">
      <alignment horizontal="right" vertical="center"/>
    </xf>
    <xf numFmtId="0" fontId="2" fillId="3" borderId="72" xfId="0" applyFont="1" applyFill="1" applyBorder="1" applyAlignment="1">
      <alignment vertical="center"/>
    </xf>
    <xf numFmtId="0" fontId="1" fillId="0" borderId="69" xfId="0" applyFont="1" applyFill="1" applyBorder="1" applyAlignment="1">
      <alignment horizontal="left" vertical="center"/>
    </xf>
    <xf numFmtId="3" fontId="19" fillId="0" borderId="70" xfId="0" applyNumberFormat="1" applyFont="1" applyFill="1" applyBorder="1" applyAlignment="1">
      <alignment vertical="center"/>
    </xf>
    <xf numFmtId="166" fontId="19" fillId="0" borderId="70" xfId="0" applyNumberFormat="1" applyFont="1" applyBorder="1" applyAlignment="1">
      <alignment vertical="center"/>
    </xf>
    <xf numFmtId="0" fontId="1" fillId="3" borderId="80" xfId="0" applyFont="1" applyFill="1" applyBorder="1" applyAlignment="1">
      <alignment horizontal="left" vertical="center"/>
    </xf>
    <xf numFmtId="0" fontId="1" fillId="3" borderId="81" xfId="0" applyFont="1" applyFill="1" applyBorder="1" applyAlignment="1">
      <alignment horizontal="left" vertical="center"/>
    </xf>
    <xf numFmtId="0" fontId="1" fillId="3" borderId="81" xfId="0" applyFont="1" applyFill="1" applyBorder="1" applyAlignment="1">
      <alignment horizontal="center" vertical="center"/>
    </xf>
    <xf numFmtId="0" fontId="1" fillId="3" borderId="82" xfId="0" applyFont="1" applyFill="1" applyBorder="1" applyAlignment="1">
      <alignment horizontal="center" vertical="center"/>
    </xf>
    <xf numFmtId="0" fontId="34" fillId="0" borderId="0" xfId="0" applyFont="1"/>
    <xf numFmtId="165" fontId="34" fillId="0" borderId="0" xfId="0" applyNumberFormat="1" applyFont="1"/>
    <xf numFmtId="165" fontId="40" fillId="2" borderId="50" xfId="0" applyNumberFormat="1" applyFont="1" applyFill="1" applyBorder="1" applyAlignment="1">
      <alignment horizontal="right" vertical="center" wrapText="1"/>
    </xf>
    <xf numFmtId="3" fontId="32" fillId="0" borderId="50" xfId="0" applyNumberFormat="1" applyFont="1" applyBorder="1" applyAlignment="1">
      <alignment horizontal="right" vertical="center"/>
    </xf>
    <xf numFmtId="1" fontId="19" fillId="0" borderId="50" xfId="0" applyNumberFormat="1" applyFont="1" applyBorder="1" applyAlignment="1">
      <alignment horizontal="right" vertical="center"/>
    </xf>
    <xf numFmtId="3" fontId="19" fillId="0" borderId="43" xfId="0" applyNumberFormat="1" applyFont="1" applyBorder="1" applyAlignment="1">
      <alignment horizontal="right" vertical="center"/>
    </xf>
    <xf numFmtId="3" fontId="19" fillId="0" borderId="50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65" fontId="23" fillId="0" borderId="46" xfId="0" applyNumberFormat="1" applyFont="1" applyBorder="1" applyAlignment="1">
      <alignment horizontal="left" vertical="top" wrapText="1"/>
    </xf>
    <xf numFmtId="0" fontId="1" fillId="3" borderId="33" xfId="0" applyFont="1" applyFill="1" applyBorder="1" applyAlignment="1">
      <alignment horizontal="justify" vertical="center" wrapText="1"/>
    </xf>
    <xf numFmtId="0" fontId="1" fillId="3" borderId="18" xfId="0" applyFont="1" applyFill="1" applyBorder="1" applyAlignment="1">
      <alignment horizontal="justify" vertical="center" wrapText="1"/>
    </xf>
    <xf numFmtId="0" fontId="1" fillId="3" borderId="37" xfId="0" applyFont="1" applyFill="1" applyBorder="1" applyAlignment="1">
      <alignment horizontal="justify" vertical="center" wrapText="1"/>
    </xf>
    <xf numFmtId="0" fontId="1" fillId="3" borderId="38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horizontal="justify" vertical="center" wrapText="1"/>
    </xf>
    <xf numFmtId="0" fontId="1" fillId="3" borderId="16" xfId="0" applyFont="1" applyFill="1" applyBorder="1" applyAlignment="1">
      <alignment horizontal="justify" vertical="center" wrapText="1"/>
    </xf>
    <xf numFmtId="0" fontId="1" fillId="2" borderId="35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left" vertical="center" inden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3" fontId="2" fillId="3" borderId="22" xfId="0" applyNumberFormat="1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3" borderId="18" xfId="0" applyFont="1" applyFill="1" applyBorder="1" applyAlignment="1">
      <alignment horizontal="left" vertical="center" indent="1"/>
    </xf>
    <xf numFmtId="0" fontId="2" fillId="3" borderId="18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164" fontId="2" fillId="3" borderId="22" xfId="2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2" fillId="3" borderId="22" xfId="0" applyNumberFormat="1" applyFont="1" applyFill="1" applyBorder="1" applyAlignment="1">
      <alignment horizontal="right" vertical="center"/>
    </xf>
    <xf numFmtId="0" fontId="1" fillId="3" borderId="13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2" fillId="3" borderId="25" xfId="0" applyFont="1" applyFill="1" applyBorder="1" applyAlignment="1">
      <alignment horizontal="left" vertical="center" indent="1"/>
    </xf>
    <xf numFmtId="3" fontId="16" fillId="3" borderId="22" xfId="0" applyNumberFormat="1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3" fontId="6" fillId="3" borderId="22" xfId="0" applyNumberFormat="1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3" fontId="6" fillId="0" borderId="22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3" fontId="6" fillId="2" borderId="22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/>
    </xf>
    <xf numFmtId="3" fontId="15" fillId="0" borderId="0" xfId="0" applyNumberFormat="1" applyFont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3" fontId="2" fillId="2" borderId="14" xfId="0" applyNumberFormat="1" applyFont="1" applyFill="1" applyBorder="1" applyAlignment="1">
      <alignment horizontal="right" vertical="center"/>
    </xf>
    <xf numFmtId="3" fontId="2" fillId="2" borderId="21" xfId="0" applyNumberFormat="1" applyFont="1" applyFill="1" applyBorder="1" applyAlignment="1">
      <alignment horizontal="right" vertical="center"/>
    </xf>
    <xf numFmtId="3" fontId="2" fillId="2" borderId="22" xfId="0" applyNumberFormat="1" applyFont="1" applyFill="1" applyBorder="1" applyAlignment="1">
      <alignment horizontal="right" vertical="center"/>
    </xf>
    <xf numFmtId="3" fontId="2" fillId="2" borderId="23" xfId="0" applyNumberFormat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justify" vertical="center" wrapText="1"/>
    </xf>
    <xf numFmtId="0" fontId="6" fillId="3" borderId="25" xfId="0" applyFont="1" applyFill="1" applyBorder="1" applyAlignment="1">
      <alignment horizontal="justify" vertical="center" wrapText="1"/>
    </xf>
    <xf numFmtId="0" fontId="6" fillId="3" borderId="16" xfId="0" applyFont="1" applyFill="1" applyBorder="1" applyAlignment="1">
      <alignment horizontal="justify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center"/>
    </xf>
    <xf numFmtId="0" fontId="20" fillId="2" borderId="45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3" fontId="20" fillId="2" borderId="49" xfId="0" applyNumberFormat="1" applyFont="1" applyFill="1" applyBorder="1" applyAlignment="1">
      <alignment horizontal="center" vertical="center"/>
    </xf>
    <xf numFmtId="3" fontId="20" fillId="2" borderId="43" xfId="0" applyNumberFormat="1" applyFont="1" applyFill="1" applyBorder="1" applyAlignment="1">
      <alignment horizontal="center" vertical="center"/>
    </xf>
    <xf numFmtId="3" fontId="20" fillId="2" borderId="42" xfId="0" applyNumberFormat="1" applyFont="1" applyFill="1" applyBorder="1" applyAlignment="1">
      <alignment horizontal="center" vertical="center"/>
    </xf>
    <xf numFmtId="0" fontId="20" fillId="2" borderId="56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3" fontId="20" fillId="2" borderId="45" xfId="0" applyNumberFormat="1" applyFont="1" applyFill="1" applyBorder="1" applyAlignment="1">
      <alignment horizontal="center" vertical="center"/>
    </xf>
    <xf numFmtId="3" fontId="20" fillId="2" borderId="46" xfId="0" applyNumberFormat="1" applyFont="1" applyFill="1" applyBorder="1" applyAlignment="1">
      <alignment horizontal="center" vertical="center"/>
    </xf>
    <xf numFmtId="3" fontId="20" fillId="2" borderId="47" xfId="0" applyNumberFormat="1" applyFont="1" applyFill="1" applyBorder="1" applyAlignment="1">
      <alignment horizontal="center" vertical="center"/>
    </xf>
    <xf numFmtId="3" fontId="20" fillId="2" borderId="37" xfId="0" applyNumberFormat="1" applyFont="1" applyFill="1" applyBorder="1" applyAlignment="1">
      <alignment horizontal="center" vertical="center"/>
    </xf>
    <xf numFmtId="3" fontId="20" fillId="2" borderId="48" xfId="0" applyNumberFormat="1" applyFont="1" applyFill="1" applyBorder="1" applyAlignment="1">
      <alignment horizontal="center" vertical="center"/>
    </xf>
    <xf numFmtId="3" fontId="20" fillId="2" borderId="40" xfId="0" applyNumberFormat="1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justify" vertical="center" wrapText="1"/>
    </xf>
    <xf numFmtId="3" fontId="16" fillId="3" borderId="64" xfId="0" applyNumberFormat="1" applyFont="1" applyFill="1" applyBorder="1" applyAlignment="1">
      <alignment horizontal="right" vertical="center"/>
    </xf>
    <xf numFmtId="3" fontId="16" fillId="3" borderId="58" xfId="0" applyNumberFormat="1" applyFont="1" applyFill="1" applyBorder="1" applyAlignment="1">
      <alignment horizontal="right" vertical="center"/>
    </xf>
    <xf numFmtId="3" fontId="16" fillId="3" borderId="0" xfId="0" applyNumberFormat="1" applyFont="1" applyFill="1" applyBorder="1" applyAlignment="1">
      <alignment horizontal="right" vertical="center"/>
    </xf>
    <xf numFmtId="1" fontId="16" fillId="3" borderId="58" xfId="0" applyNumberFormat="1" applyFont="1" applyFill="1" applyBorder="1" applyAlignment="1">
      <alignment horizontal="right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3" fontId="16" fillId="3" borderId="25" xfId="0" applyNumberFormat="1" applyFont="1" applyFill="1" applyBorder="1" applyAlignment="1">
      <alignment horizontal="right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3" fontId="2" fillId="2" borderId="75" xfId="0" applyNumberFormat="1" applyFont="1" applyFill="1" applyBorder="1" applyAlignment="1">
      <alignment horizontal="center" vertical="center"/>
    </xf>
    <xf numFmtId="3" fontId="2" fillId="2" borderId="76" xfId="0" applyNumberFormat="1" applyFont="1" applyFill="1" applyBorder="1" applyAlignment="1">
      <alignment horizontal="center" vertical="center"/>
    </xf>
    <xf numFmtId="3" fontId="2" fillId="2" borderId="77" xfId="0" applyNumberFormat="1" applyFont="1" applyFill="1" applyBorder="1" applyAlignment="1">
      <alignment horizontal="center" vertical="center"/>
    </xf>
    <xf numFmtId="3" fontId="2" fillId="2" borderId="78" xfId="0" applyNumberFormat="1" applyFont="1" applyFill="1" applyBorder="1" applyAlignment="1">
      <alignment horizontal="center" vertical="center"/>
    </xf>
    <xf numFmtId="3" fontId="2" fillId="2" borderId="72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 wrapText="1"/>
    </xf>
    <xf numFmtId="0" fontId="1" fillId="3" borderId="69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right" vertical="center"/>
    </xf>
    <xf numFmtId="0" fontId="2" fillId="3" borderId="72" xfId="0" applyFont="1" applyFill="1" applyBorder="1" applyAlignment="1">
      <alignment horizontal="right" vertical="center"/>
    </xf>
    <xf numFmtId="0" fontId="1" fillId="3" borderId="72" xfId="0" applyFont="1" applyFill="1" applyBorder="1" applyAlignment="1">
      <alignment horizontal="right" vertical="center"/>
    </xf>
    <xf numFmtId="0" fontId="2" fillId="3" borderId="69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3" borderId="66" xfId="0" applyFont="1" applyFill="1" applyBorder="1" applyAlignment="1">
      <alignment horizontal="justify" vertical="center" wrapText="1"/>
    </xf>
    <xf numFmtId="0" fontId="1" fillId="3" borderId="79" xfId="0" applyFont="1" applyFill="1" applyBorder="1" applyAlignment="1">
      <alignment horizontal="justify"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26" fillId="2" borderId="49" xfId="0" applyFont="1" applyFill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26" fillId="2" borderId="60" xfId="0" applyFont="1" applyFill="1" applyBorder="1" applyAlignment="1">
      <alignment horizontal="center" vertical="center" wrapText="1"/>
    </xf>
    <xf numFmtId="0" fontId="26" fillId="2" borderId="61" xfId="0" applyFont="1" applyFill="1" applyBorder="1" applyAlignment="1">
      <alignment horizontal="center" vertical="center" wrapText="1"/>
    </xf>
    <xf numFmtId="0" fontId="26" fillId="2" borderId="62" xfId="0" applyFont="1" applyFill="1" applyBorder="1" applyAlignment="1">
      <alignment horizontal="center" vertical="center" wrapText="1"/>
    </xf>
    <xf numFmtId="0" fontId="26" fillId="2" borderId="49" xfId="0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 wrapText="1"/>
    </xf>
  </cellXfs>
  <cellStyles count="5">
    <cellStyle name="Millares" xfId="2" builtinId="3"/>
    <cellStyle name="Millares 2" xfId="4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2"/>
  <sheetViews>
    <sheetView zoomScaleNormal="100" zoomScaleSheetLayoutView="50" zoomScalePageLayoutView="80" workbookViewId="0">
      <selection activeCell="A29" sqref="A29"/>
    </sheetView>
  </sheetViews>
  <sheetFormatPr baseColWidth="10" defaultRowHeight="12" x14ac:dyDescent="0.2"/>
  <cols>
    <col min="1" max="1" width="55.140625" style="1" customWidth="1"/>
    <col min="2" max="2" width="23.28515625" style="132" customWidth="1"/>
    <col min="3" max="3" width="21.5703125" style="132" customWidth="1"/>
    <col min="4" max="4" width="59.7109375" style="108" customWidth="1"/>
    <col min="5" max="5" width="17.42578125" style="131" customWidth="1"/>
    <col min="6" max="6" width="17.28515625" style="131" customWidth="1"/>
    <col min="7" max="7" width="12.85546875" style="1" bestFit="1" customWidth="1"/>
    <col min="8" max="16384" width="11.42578125" style="1"/>
  </cols>
  <sheetData>
    <row r="1" spans="1:8" x14ac:dyDescent="0.2">
      <c r="A1" s="359" t="s">
        <v>360</v>
      </c>
      <c r="B1" s="360"/>
      <c r="C1" s="360"/>
      <c r="D1" s="360"/>
      <c r="E1" s="360"/>
      <c r="F1" s="361"/>
    </row>
    <row r="2" spans="1:8" x14ac:dyDescent="0.2">
      <c r="A2" s="362" t="s">
        <v>363</v>
      </c>
      <c r="B2" s="363"/>
      <c r="C2" s="363"/>
      <c r="D2" s="363"/>
      <c r="E2" s="363"/>
      <c r="F2" s="364"/>
    </row>
    <row r="3" spans="1:8" x14ac:dyDescent="0.2">
      <c r="A3" s="362" t="s">
        <v>548</v>
      </c>
      <c r="B3" s="363"/>
      <c r="C3" s="363"/>
      <c r="D3" s="363"/>
      <c r="E3" s="363"/>
      <c r="F3" s="364"/>
    </row>
    <row r="4" spans="1:8" ht="12.75" thickBot="1" x14ac:dyDescent="0.25">
      <c r="A4" s="365" t="s">
        <v>0</v>
      </c>
      <c r="B4" s="366"/>
      <c r="C4" s="366"/>
      <c r="D4" s="366"/>
      <c r="E4" s="366"/>
      <c r="F4" s="367"/>
    </row>
    <row r="5" spans="1:8" ht="12" customHeight="1" x14ac:dyDescent="0.2">
      <c r="A5" s="368" t="s">
        <v>1</v>
      </c>
      <c r="B5" s="371" t="s">
        <v>544</v>
      </c>
      <c r="C5" s="33" t="s">
        <v>2</v>
      </c>
      <c r="D5" s="374" t="s">
        <v>1</v>
      </c>
      <c r="E5" s="371" t="s">
        <v>545</v>
      </c>
      <c r="F5" s="35" t="s">
        <v>2</v>
      </c>
    </row>
    <row r="6" spans="1:8" x14ac:dyDescent="0.2">
      <c r="A6" s="369"/>
      <c r="B6" s="372"/>
      <c r="C6" s="33" t="s">
        <v>3</v>
      </c>
      <c r="D6" s="375"/>
      <c r="E6" s="372"/>
      <c r="F6" s="35" t="s">
        <v>3</v>
      </c>
    </row>
    <row r="7" spans="1:8" ht="12.75" thickBot="1" x14ac:dyDescent="0.25">
      <c r="A7" s="370"/>
      <c r="B7" s="373"/>
      <c r="C7" s="36">
        <v>2017</v>
      </c>
      <c r="D7" s="376"/>
      <c r="E7" s="373"/>
      <c r="F7" s="36">
        <v>2017</v>
      </c>
    </row>
    <row r="8" spans="1:8" ht="12.75" x14ac:dyDescent="0.2">
      <c r="A8" s="150" t="s">
        <v>4</v>
      </c>
      <c r="B8" s="151"/>
      <c r="C8" s="151"/>
      <c r="D8" s="152" t="s">
        <v>5</v>
      </c>
      <c r="E8" s="151"/>
      <c r="F8" s="151"/>
    </row>
    <row r="9" spans="1:8" ht="12.75" x14ac:dyDescent="0.2">
      <c r="A9" s="150" t="s">
        <v>6</v>
      </c>
      <c r="B9" s="153"/>
      <c r="C9" s="153"/>
      <c r="D9" s="152" t="s">
        <v>7</v>
      </c>
      <c r="E9" s="153"/>
      <c r="F9" s="153"/>
      <c r="G9" s="34"/>
    </row>
    <row r="10" spans="1:8" ht="12.75" x14ac:dyDescent="0.2">
      <c r="A10" s="154" t="s">
        <v>8</v>
      </c>
      <c r="B10" s="263">
        <f>SUM(B11:B17)</f>
        <v>11880464.789999999</v>
      </c>
      <c r="C10" s="222">
        <v>12162371.810000001</v>
      </c>
      <c r="D10" s="155" t="s">
        <v>9</v>
      </c>
      <c r="E10" s="222">
        <f>E11+E12+E13+E14+E15+E16+E17+E18+E19</f>
        <v>1055668</v>
      </c>
      <c r="F10" s="222">
        <v>8773472.3499999996</v>
      </c>
      <c r="H10" s="149">
        <f>E10-1055668</f>
        <v>0</v>
      </c>
    </row>
    <row r="11" spans="1:8" ht="12.75" x14ac:dyDescent="0.2">
      <c r="A11" s="156" t="s">
        <v>442</v>
      </c>
      <c r="B11" s="263">
        <v>18000</v>
      </c>
      <c r="C11" s="263">
        <v>0</v>
      </c>
      <c r="D11" s="157" t="s">
        <v>443</v>
      </c>
      <c r="E11" s="222">
        <v>151598</v>
      </c>
      <c r="F11" s="222">
        <v>0</v>
      </c>
    </row>
    <row r="12" spans="1:8" ht="12.75" x14ac:dyDescent="0.2">
      <c r="A12" s="156" t="s">
        <v>444</v>
      </c>
      <c r="B12" s="263">
        <v>10323830.619999999</v>
      </c>
      <c r="C12" s="263">
        <v>5325482</v>
      </c>
      <c r="D12" s="157" t="s">
        <v>445</v>
      </c>
      <c r="E12" s="263">
        <v>264507</v>
      </c>
      <c r="F12" s="263">
        <v>694246.05</v>
      </c>
    </row>
    <row r="13" spans="1:8" ht="12.75" x14ac:dyDescent="0.2">
      <c r="A13" s="156" t="s">
        <v>446</v>
      </c>
      <c r="B13" s="263">
        <v>0</v>
      </c>
      <c r="C13" s="263">
        <v>0</v>
      </c>
      <c r="D13" s="157" t="s">
        <v>447</v>
      </c>
      <c r="E13" s="263">
        <v>0</v>
      </c>
      <c r="F13" s="263">
        <v>5569345</v>
      </c>
      <c r="H13" s="34"/>
    </row>
    <row r="14" spans="1:8" ht="12.75" x14ac:dyDescent="0.2">
      <c r="A14" s="156" t="s">
        <v>448</v>
      </c>
      <c r="B14" s="263">
        <v>1535422.37</v>
      </c>
      <c r="C14" s="263">
        <v>6835387</v>
      </c>
      <c r="D14" s="157" t="s">
        <v>449</v>
      </c>
      <c r="E14" s="263">
        <v>0</v>
      </c>
      <c r="F14" s="263">
        <v>0</v>
      </c>
      <c r="H14" s="149">
        <f>E12-248</f>
        <v>264259</v>
      </c>
    </row>
    <row r="15" spans="1:8" ht="12.75" x14ac:dyDescent="0.2">
      <c r="A15" s="156" t="s">
        <v>450</v>
      </c>
      <c r="B15" s="263">
        <v>0</v>
      </c>
      <c r="C15" s="263">
        <v>0</v>
      </c>
      <c r="D15" s="157" t="s">
        <v>451</v>
      </c>
      <c r="E15" s="263">
        <v>0</v>
      </c>
      <c r="F15" s="263">
        <v>0</v>
      </c>
      <c r="H15" s="34"/>
    </row>
    <row r="16" spans="1:8" ht="25.5" x14ac:dyDescent="0.2">
      <c r="A16" s="156" t="s">
        <v>452</v>
      </c>
      <c r="B16" s="263">
        <v>3211.8</v>
      </c>
      <c r="C16" s="264">
        <v>1503.4</v>
      </c>
      <c r="D16" s="157" t="s">
        <v>453</v>
      </c>
      <c r="E16" s="263">
        <v>0</v>
      </c>
      <c r="F16" s="263">
        <v>0</v>
      </c>
    </row>
    <row r="17" spans="1:7" ht="12.75" x14ac:dyDescent="0.2">
      <c r="A17" s="156" t="s">
        <v>454</v>
      </c>
      <c r="B17" s="263">
        <v>0</v>
      </c>
      <c r="C17" s="263" t="s">
        <v>513</v>
      </c>
      <c r="D17" s="157" t="s">
        <v>455</v>
      </c>
      <c r="E17" s="263">
        <v>300913</v>
      </c>
      <c r="F17" s="263">
        <v>1539102</v>
      </c>
    </row>
    <row r="18" spans="1:7" ht="25.5" x14ac:dyDescent="0.2">
      <c r="A18" s="154" t="s">
        <v>10</v>
      </c>
      <c r="B18" s="222">
        <v>685303</v>
      </c>
      <c r="C18" s="263">
        <v>424613</v>
      </c>
      <c r="D18" s="157" t="s">
        <v>456</v>
      </c>
      <c r="E18" s="263">
        <v>0</v>
      </c>
      <c r="F18" s="263">
        <v>0</v>
      </c>
    </row>
    <row r="19" spans="1:7" ht="12.75" x14ac:dyDescent="0.2">
      <c r="A19" s="156" t="s">
        <v>457</v>
      </c>
      <c r="B19" s="222">
        <v>0</v>
      </c>
      <c r="C19" s="222">
        <v>0</v>
      </c>
      <c r="D19" s="157" t="s">
        <v>458</v>
      </c>
      <c r="E19" s="263">
        <v>338650</v>
      </c>
      <c r="F19" s="263">
        <v>970782</v>
      </c>
    </row>
    <row r="20" spans="1:7" ht="12.75" x14ac:dyDescent="0.2">
      <c r="A20" s="156" t="s">
        <v>459</v>
      </c>
      <c r="B20" s="222">
        <v>322817.11</v>
      </c>
      <c r="C20" s="263">
        <v>124603.12</v>
      </c>
      <c r="D20" s="155" t="s">
        <v>11</v>
      </c>
      <c r="E20" s="263">
        <v>0</v>
      </c>
      <c r="F20" s="263">
        <v>0</v>
      </c>
    </row>
    <row r="21" spans="1:7" ht="12.75" x14ac:dyDescent="0.2">
      <c r="A21" s="156" t="s">
        <v>460</v>
      </c>
      <c r="B21" s="222">
        <v>62478.53</v>
      </c>
      <c r="C21" s="263">
        <v>2</v>
      </c>
      <c r="D21" s="157" t="s">
        <v>461</v>
      </c>
      <c r="E21" s="263">
        <v>0</v>
      </c>
      <c r="F21" s="263">
        <v>0</v>
      </c>
    </row>
    <row r="22" spans="1:7" ht="12.75" x14ac:dyDescent="0.2">
      <c r="A22" s="156" t="s">
        <v>462</v>
      </c>
      <c r="B22" s="222">
        <v>300007.09999999998</v>
      </c>
      <c r="C22" s="263">
        <v>300007.09999999998</v>
      </c>
      <c r="D22" s="158" t="s">
        <v>463</v>
      </c>
      <c r="E22" s="263">
        <v>0</v>
      </c>
      <c r="F22" s="263">
        <v>0</v>
      </c>
    </row>
    <row r="23" spans="1:7" ht="12.75" x14ac:dyDescent="0.2">
      <c r="A23" s="156" t="s">
        <v>464</v>
      </c>
      <c r="B23" s="263">
        <v>0</v>
      </c>
      <c r="C23" s="237">
        <v>0</v>
      </c>
      <c r="D23" s="157" t="s">
        <v>465</v>
      </c>
      <c r="E23" s="263">
        <v>0</v>
      </c>
      <c r="F23" s="263">
        <v>0</v>
      </c>
      <c r="G23" s="29"/>
    </row>
    <row r="24" spans="1:7" ht="12.75" x14ac:dyDescent="0.2">
      <c r="A24" s="156" t="s">
        <v>466</v>
      </c>
      <c r="B24" s="263">
        <v>0</v>
      </c>
      <c r="C24" s="237">
        <v>0</v>
      </c>
      <c r="D24" s="155" t="s">
        <v>12</v>
      </c>
      <c r="E24" s="263">
        <v>0</v>
      </c>
      <c r="F24" s="263">
        <v>0</v>
      </c>
    </row>
    <row r="25" spans="1:7" ht="12.75" x14ac:dyDescent="0.2">
      <c r="A25" s="156" t="s">
        <v>467</v>
      </c>
      <c r="B25" s="263">
        <v>0</v>
      </c>
      <c r="C25" s="237">
        <v>0</v>
      </c>
      <c r="D25" s="157" t="s">
        <v>468</v>
      </c>
      <c r="E25" s="263">
        <v>0</v>
      </c>
      <c r="F25" s="263">
        <v>0</v>
      </c>
    </row>
    <row r="26" spans="1:7" ht="12.75" x14ac:dyDescent="0.2">
      <c r="A26" s="154" t="s">
        <v>13</v>
      </c>
      <c r="B26" s="263">
        <f>+B27+B28+B29+B30+B31</f>
        <v>0</v>
      </c>
      <c r="C26" s="237">
        <f>C27</f>
        <v>2088</v>
      </c>
      <c r="D26" s="157" t="s">
        <v>469</v>
      </c>
      <c r="E26" s="263">
        <v>0</v>
      </c>
      <c r="F26" s="263">
        <v>0</v>
      </c>
    </row>
    <row r="27" spans="1:7" ht="25.5" x14ac:dyDescent="0.2">
      <c r="A27" s="156" t="s">
        <v>470</v>
      </c>
      <c r="B27" s="263">
        <v>0</v>
      </c>
      <c r="C27" s="237">
        <v>2088</v>
      </c>
      <c r="D27" s="155" t="s">
        <v>14</v>
      </c>
      <c r="E27" s="263">
        <v>0</v>
      </c>
      <c r="F27" s="263">
        <v>0</v>
      </c>
    </row>
    <row r="28" spans="1:7" ht="25.5" x14ac:dyDescent="0.2">
      <c r="A28" s="156" t="s">
        <v>471</v>
      </c>
      <c r="B28" s="263">
        <v>0</v>
      </c>
      <c r="C28" s="237">
        <v>0</v>
      </c>
      <c r="D28" s="155" t="s">
        <v>15</v>
      </c>
      <c r="E28" s="263">
        <v>0</v>
      </c>
      <c r="F28" s="263">
        <v>0</v>
      </c>
    </row>
    <row r="29" spans="1:7" ht="25.5" x14ac:dyDescent="0.2">
      <c r="A29" s="156" t="s">
        <v>472</v>
      </c>
      <c r="B29" s="263">
        <v>0</v>
      </c>
      <c r="C29" s="237">
        <v>0</v>
      </c>
      <c r="D29" s="157" t="s">
        <v>473</v>
      </c>
      <c r="E29" s="263">
        <v>0</v>
      </c>
      <c r="F29" s="263">
        <v>0</v>
      </c>
    </row>
    <row r="30" spans="1:7" ht="12.75" x14ac:dyDescent="0.2">
      <c r="A30" s="156" t="s">
        <v>474</v>
      </c>
      <c r="B30" s="263">
        <v>0</v>
      </c>
      <c r="C30" s="237">
        <v>0</v>
      </c>
      <c r="D30" s="157" t="s">
        <v>475</v>
      </c>
      <c r="E30" s="263">
        <v>0</v>
      </c>
      <c r="F30" s="263">
        <v>0</v>
      </c>
    </row>
    <row r="31" spans="1:7" ht="12.75" x14ac:dyDescent="0.2">
      <c r="A31" s="156" t="s">
        <v>476</v>
      </c>
      <c r="B31" s="263">
        <v>0</v>
      </c>
      <c r="C31" s="237">
        <v>0</v>
      </c>
      <c r="D31" s="157" t="s">
        <v>477</v>
      </c>
      <c r="E31" s="263">
        <v>0</v>
      </c>
      <c r="F31" s="263">
        <v>0</v>
      </c>
    </row>
    <row r="32" spans="1:7" ht="25.5" x14ac:dyDescent="0.2">
      <c r="A32" s="154" t="s">
        <v>16</v>
      </c>
      <c r="B32" s="263">
        <f>+B33+B34+B35+B36+B37</f>
        <v>0</v>
      </c>
      <c r="C32" s="237">
        <v>0</v>
      </c>
      <c r="D32" s="155" t="s">
        <v>17</v>
      </c>
      <c r="E32" s="263">
        <v>0</v>
      </c>
      <c r="F32" s="263">
        <v>0</v>
      </c>
    </row>
    <row r="33" spans="1:6" ht="12.75" x14ac:dyDescent="0.2">
      <c r="A33" s="156" t="s">
        <v>478</v>
      </c>
      <c r="B33" s="263">
        <v>0</v>
      </c>
      <c r="C33" s="237">
        <v>0</v>
      </c>
      <c r="D33" s="157" t="s">
        <v>479</v>
      </c>
      <c r="E33" s="263">
        <v>0</v>
      </c>
      <c r="F33" s="263">
        <v>0</v>
      </c>
    </row>
    <row r="34" spans="1:6" ht="12.75" x14ac:dyDescent="0.2">
      <c r="A34" s="156" t="s">
        <v>480</v>
      </c>
      <c r="B34" s="263">
        <v>0</v>
      </c>
      <c r="C34" s="237">
        <v>0</v>
      </c>
      <c r="D34" s="157" t="s">
        <v>481</v>
      </c>
      <c r="E34" s="263">
        <v>0</v>
      </c>
      <c r="F34" s="263">
        <v>0</v>
      </c>
    </row>
    <row r="35" spans="1:6" ht="12.75" x14ac:dyDescent="0.2">
      <c r="A35" s="156" t="s">
        <v>482</v>
      </c>
      <c r="B35" s="263">
        <v>0</v>
      </c>
      <c r="C35" s="237">
        <v>0</v>
      </c>
      <c r="D35" s="157" t="s">
        <v>483</v>
      </c>
      <c r="E35" s="263">
        <v>0</v>
      </c>
      <c r="F35" s="263">
        <v>0</v>
      </c>
    </row>
    <row r="36" spans="1:6" ht="25.5" x14ac:dyDescent="0.2">
      <c r="A36" s="156" t="s">
        <v>484</v>
      </c>
      <c r="B36" s="263">
        <v>0</v>
      </c>
      <c r="C36" s="237">
        <v>0</v>
      </c>
      <c r="D36" s="157" t="s">
        <v>485</v>
      </c>
      <c r="E36" s="263">
        <v>0</v>
      </c>
      <c r="F36" s="263">
        <v>0</v>
      </c>
    </row>
    <row r="37" spans="1:6" ht="12.75" x14ac:dyDescent="0.2">
      <c r="A37" s="156" t="s">
        <v>486</v>
      </c>
      <c r="B37" s="263">
        <v>0</v>
      </c>
      <c r="C37" s="237">
        <v>0</v>
      </c>
      <c r="D37" s="157" t="s">
        <v>487</v>
      </c>
      <c r="E37" s="263">
        <v>0</v>
      </c>
      <c r="F37" s="263">
        <v>0</v>
      </c>
    </row>
    <row r="38" spans="1:6" ht="12.75" x14ac:dyDescent="0.2">
      <c r="A38" s="154" t="s">
        <v>18</v>
      </c>
      <c r="B38" s="263">
        <v>0</v>
      </c>
      <c r="C38" s="237">
        <v>0</v>
      </c>
      <c r="D38" s="157" t="s">
        <v>488</v>
      </c>
      <c r="E38" s="263">
        <v>0</v>
      </c>
      <c r="F38" s="263">
        <v>0</v>
      </c>
    </row>
    <row r="39" spans="1:6" ht="12.75" x14ac:dyDescent="0.2">
      <c r="A39" s="154" t="s">
        <v>19</v>
      </c>
      <c r="B39" s="263">
        <v>0</v>
      </c>
      <c r="C39" s="237">
        <v>0</v>
      </c>
      <c r="D39" s="155" t="s">
        <v>20</v>
      </c>
      <c r="E39" s="263">
        <f>+E42</f>
        <v>1071272</v>
      </c>
      <c r="F39" s="263">
        <v>3383355</v>
      </c>
    </row>
    <row r="40" spans="1:6" ht="25.5" x14ac:dyDescent="0.2">
      <c r="A40" s="156" t="s">
        <v>489</v>
      </c>
      <c r="B40" s="263">
        <v>0</v>
      </c>
      <c r="C40" s="237">
        <v>0</v>
      </c>
      <c r="D40" s="157" t="s">
        <v>490</v>
      </c>
      <c r="E40" s="263">
        <v>0</v>
      </c>
      <c r="F40" s="263">
        <v>0</v>
      </c>
    </row>
    <row r="41" spans="1:6" ht="12.75" x14ac:dyDescent="0.2">
      <c r="A41" s="156" t="s">
        <v>491</v>
      </c>
      <c r="B41" s="222">
        <v>0</v>
      </c>
      <c r="C41" s="153">
        <v>0</v>
      </c>
      <c r="D41" s="157" t="s">
        <v>492</v>
      </c>
      <c r="E41" s="263"/>
      <c r="F41" s="263">
        <v>2312082.61</v>
      </c>
    </row>
    <row r="42" spans="1:6" ht="12.75" x14ac:dyDescent="0.2">
      <c r="A42" s="154" t="s">
        <v>21</v>
      </c>
      <c r="B42" s="222">
        <v>0</v>
      </c>
      <c r="C42" s="153">
        <v>0</v>
      </c>
      <c r="D42" s="157" t="s">
        <v>493</v>
      </c>
      <c r="E42" s="263">
        <v>1071272</v>
      </c>
      <c r="F42" s="263">
        <v>1071271.6399999999</v>
      </c>
    </row>
    <row r="43" spans="1:6" ht="12.75" x14ac:dyDescent="0.2">
      <c r="A43" s="156" t="s">
        <v>494</v>
      </c>
      <c r="B43" s="222">
        <v>0</v>
      </c>
      <c r="C43" s="153">
        <v>0</v>
      </c>
      <c r="D43" s="155" t="s">
        <v>22</v>
      </c>
      <c r="E43" s="263">
        <v>0</v>
      </c>
      <c r="F43" s="263">
        <v>0</v>
      </c>
    </row>
    <row r="44" spans="1:6" ht="12.75" x14ac:dyDescent="0.2">
      <c r="A44" s="156" t="s">
        <v>495</v>
      </c>
      <c r="B44" s="222">
        <v>0</v>
      </c>
      <c r="C44" s="153">
        <v>0</v>
      </c>
      <c r="D44" s="157" t="s">
        <v>496</v>
      </c>
      <c r="E44" s="263">
        <v>0</v>
      </c>
      <c r="F44" s="263">
        <v>0</v>
      </c>
    </row>
    <row r="45" spans="1:6" ht="25.5" x14ac:dyDescent="0.2">
      <c r="A45" s="156" t="s">
        <v>497</v>
      </c>
      <c r="B45" s="222">
        <v>0</v>
      </c>
      <c r="C45" s="153">
        <v>0</v>
      </c>
      <c r="D45" s="157" t="s">
        <v>498</v>
      </c>
      <c r="E45" s="222">
        <v>0</v>
      </c>
      <c r="F45" s="222">
        <v>0</v>
      </c>
    </row>
    <row r="46" spans="1:6" ht="12.75" x14ac:dyDescent="0.2">
      <c r="A46" s="156" t="s">
        <v>499</v>
      </c>
      <c r="B46" s="222">
        <v>0</v>
      </c>
      <c r="C46" s="153">
        <v>0</v>
      </c>
      <c r="D46" s="157" t="s">
        <v>500</v>
      </c>
      <c r="E46" s="222">
        <v>0</v>
      </c>
      <c r="F46" s="222">
        <v>0</v>
      </c>
    </row>
    <row r="47" spans="1:6" ht="12.75" x14ac:dyDescent="0.2">
      <c r="A47" s="154"/>
      <c r="B47" s="222"/>
      <c r="C47" s="153"/>
      <c r="D47" s="155"/>
      <c r="E47" s="222"/>
      <c r="F47" s="222"/>
    </row>
    <row r="48" spans="1:6" ht="12.75" x14ac:dyDescent="0.2">
      <c r="A48" s="150" t="s">
        <v>23</v>
      </c>
      <c r="B48" s="222">
        <f>B10+B18+B26+B32+B38+B39+B42</f>
        <v>12565767.789999999</v>
      </c>
      <c r="C48" s="153">
        <v>12586984.029999999</v>
      </c>
      <c r="D48" s="152" t="s">
        <v>24</v>
      </c>
      <c r="E48" s="222">
        <f>+E10+E39</f>
        <v>2126940</v>
      </c>
      <c r="F48" s="222">
        <v>12156828</v>
      </c>
    </row>
    <row r="49" spans="1:9" ht="12.75" x14ac:dyDescent="0.2">
      <c r="A49" s="150"/>
      <c r="B49" s="222"/>
      <c r="C49" s="153"/>
      <c r="D49" s="152"/>
      <c r="E49" s="222"/>
      <c r="F49" s="222"/>
      <c r="I49" s="149"/>
    </row>
    <row r="50" spans="1:9" ht="12.75" x14ac:dyDescent="0.2">
      <c r="A50" s="150" t="s">
        <v>25</v>
      </c>
      <c r="B50" s="222"/>
      <c r="C50" s="153"/>
      <c r="D50" s="152" t="s">
        <v>26</v>
      </c>
      <c r="E50" s="222"/>
      <c r="F50" s="222"/>
    </row>
    <row r="51" spans="1:9" ht="12.75" x14ac:dyDescent="0.2">
      <c r="A51" s="154" t="s">
        <v>27</v>
      </c>
      <c r="B51" s="222">
        <v>0</v>
      </c>
      <c r="C51" s="153"/>
      <c r="D51" s="155" t="s">
        <v>28</v>
      </c>
      <c r="E51" s="222">
        <v>0</v>
      </c>
      <c r="F51" s="222">
        <v>0</v>
      </c>
    </row>
    <row r="52" spans="1:9" ht="12.75" x14ac:dyDescent="0.2">
      <c r="A52" s="154" t="s">
        <v>29</v>
      </c>
      <c r="B52" s="222">
        <v>0</v>
      </c>
      <c r="C52" s="153">
        <v>0</v>
      </c>
      <c r="D52" s="155" t="s">
        <v>30</v>
      </c>
      <c r="E52" s="222">
        <v>0</v>
      </c>
      <c r="F52" s="222">
        <v>0</v>
      </c>
    </row>
    <row r="53" spans="1:9" ht="12.75" x14ac:dyDescent="0.2">
      <c r="A53" s="154" t="s">
        <v>31</v>
      </c>
      <c r="B53" s="222">
        <v>68220573</v>
      </c>
      <c r="C53" s="153">
        <v>68220572</v>
      </c>
      <c r="D53" s="155" t="s">
        <v>32</v>
      </c>
      <c r="E53" s="222">
        <v>0</v>
      </c>
      <c r="F53" s="222">
        <v>0</v>
      </c>
    </row>
    <row r="54" spans="1:9" ht="12.75" x14ac:dyDescent="0.2">
      <c r="A54" s="154" t="s">
        <v>33</v>
      </c>
      <c r="B54" s="222">
        <v>116369354</v>
      </c>
      <c r="C54" s="153">
        <v>116293780</v>
      </c>
      <c r="D54" s="155" t="s">
        <v>34</v>
      </c>
      <c r="E54" s="222">
        <v>0</v>
      </c>
      <c r="F54" s="222">
        <v>0</v>
      </c>
    </row>
    <row r="55" spans="1:9" ht="12.75" x14ac:dyDescent="0.2">
      <c r="A55" s="154" t="s">
        <v>35</v>
      </c>
      <c r="B55" s="222">
        <v>3220777.64</v>
      </c>
      <c r="C55" s="153">
        <v>2924988.54</v>
      </c>
      <c r="D55" s="155" t="s">
        <v>36</v>
      </c>
      <c r="E55" s="222">
        <v>0</v>
      </c>
      <c r="F55" s="222">
        <v>0</v>
      </c>
    </row>
    <row r="56" spans="1:9" ht="12.75" x14ac:dyDescent="0.2">
      <c r="A56" s="154" t="s">
        <v>37</v>
      </c>
      <c r="B56" s="307">
        <v>-22873971.859999999</v>
      </c>
      <c r="C56" s="202">
        <v>-22873972</v>
      </c>
      <c r="D56" s="155" t="s">
        <v>38</v>
      </c>
      <c r="E56" s="263">
        <v>1896210</v>
      </c>
      <c r="F56" s="263">
        <v>2312083</v>
      </c>
    </row>
    <row r="57" spans="1:9" ht="12.75" x14ac:dyDescent="0.2">
      <c r="A57" s="154" t="s">
        <v>39</v>
      </c>
      <c r="B57" s="222">
        <v>0</v>
      </c>
      <c r="C57" s="153">
        <v>0</v>
      </c>
      <c r="D57" s="152"/>
      <c r="E57" s="222"/>
      <c r="F57" s="222"/>
    </row>
    <row r="58" spans="1:9" ht="12.75" x14ac:dyDescent="0.2">
      <c r="A58" s="154" t="s">
        <v>40</v>
      </c>
      <c r="B58" s="222">
        <v>0</v>
      </c>
      <c r="C58" s="153">
        <v>0</v>
      </c>
      <c r="D58" s="152" t="s">
        <v>41</v>
      </c>
      <c r="E58" s="222">
        <f>+E55+E56</f>
        <v>1896210</v>
      </c>
      <c r="F58" s="222">
        <v>2312083</v>
      </c>
    </row>
    <row r="59" spans="1:9" ht="12.75" x14ac:dyDescent="0.2">
      <c r="A59" s="154" t="s">
        <v>42</v>
      </c>
      <c r="B59" s="222">
        <v>0</v>
      </c>
      <c r="C59" s="153">
        <v>0</v>
      </c>
      <c r="D59" s="159"/>
      <c r="E59" s="222"/>
      <c r="F59" s="222"/>
    </row>
    <row r="60" spans="1:9" ht="12.75" x14ac:dyDescent="0.2">
      <c r="A60" s="154"/>
      <c r="B60" s="222"/>
      <c r="C60" s="153"/>
      <c r="D60" s="152" t="s">
        <v>43</v>
      </c>
      <c r="E60" s="222">
        <f>+E48+E58</f>
        <v>4023150</v>
      </c>
      <c r="F60" s="222">
        <v>12156827.6</v>
      </c>
    </row>
    <row r="61" spans="1:9" ht="25.5" x14ac:dyDescent="0.2">
      <c r="A61" s="150" t="s">
        <v>44</v>
      </c>
      <c r="B61" s="222">
        <f>B53+B55+B54+B56</f>
        <v>164936732.77999997</v>
      </c>
      <c r="C61" s="153">
        <v>164565368.53999999</v>
      </c>
      <c r="D61" s="155"/>
      <c r="E61" s="222"/>
      <c r="F61" s="222"/>
    </row>
    <row r="62" spans="1:9" ht="12.75" x14ac:dyDescent="0.2">
      <c r="A62" s="154"/>
      <c r="B62" s="222"/>
      <c r="C62" s="153"/>
      <c r="D62" s="152" t="s">
        <v>45</v>
      </c>
      <c r="E62" s="222"/>
      <c r="F62" s="222"/>
    </row>
    <row r="63" spans="1:9" ht="12.75" x14ac:dyDescent="0.2">
      <c r="A63" s="150" t="s">
        <v>46</v>
      </c>
      <c r="B63" s="222">
        <f>B61+B48-1</f>
        <v>177502499.56999996</v>
      </c>
      <c r="C63" s="153">
        <v>177152353.56999999</v>
      </c>
      <c r="D63" s="152"/>
      <c r="E63" s="222"/>
      <c r="F63" s="222"/>
    </row>
    <row r="64" spans="1:9" ht="12.75" x14ac:dyDescent="0.2">
      <c r="A64" s="154"/>
      <c r="B64" s="153"/>
      <c r="C64" s="153"/>
      <c r="D64" s="152" t="s">
        <v>47</v>
      </c>
      <c r="E64" s="222">
        <v>140024622.61000001</v>
      </c>
      <c r="F64" s="222">
        <v>140024622.61000001</v>
      </c>
    </row>
    <row r="65" spans="1:6" ht="12.75" x14ac:dyDescent="0.2">
      <c r="A65" s="154"/>
      <c r="B65" s="153"/>
      <c r="C65" s="153"/>
      <c r="D65" s="155" t="s">
        <v>48</v>
      </c>
      <c r="E65" s="222">
        <v>0</v>
      </c>
      <c r="F65" s="222">
        <v>0</v>
      </c>
    </row>
    <row r="66" spans="1:6" ht="12.75" x14ac:dyDescent="0.2">
      <c r="A66" s="154"/>
      <c r="B66" s="153"/>
      <c r="C66" s="153"/>
      <c r="D66" s="155" t="s">
        <v>49</v>
      </c>
      <c r="E66" s="222">
        <v>140024622.61000001</v>
      </c>
      <c r="F66" s="222">
        <v>140024622.61000001</v>
      </c>
    </row>
    <row r="67" spans="1:6" ht="12.75" x14ac:dyDescent="0.2">
      <c r="A67" s="154"/>
      <c r="B67" s="153"/>
      <c r="C67" s="153"/>
      <c r="D67" s="155" t="s">
        <v>50</v>
      </c>
      <c r="E67" s="222">
        <v>0</v>
      </c>
      <c r="F67" s="222">
        <v>0</v>
      </c>
    </row>
    <row r="68" spans="1:6" ht="12.75" x14ac:dyDescent="0.2">
      <c r="A68" s="154"/>
      <c r="B68" s="153"/>
      <c r="C68" s="153"/>
      <c r="D68" s="155"/>
      <c r="E68" s="222"/>
      <c r="F68" s="222"/>
    </row>
    <row r="69" spans="1:6" ht="12.75" x14ac:dyDescent="0.2">
      <c r="A69" s="154"/>
      <c r="B69" s="153"/>
      <c r="C69" s="153"/>
      <c r="D69" s="152" t="s">
        <v>51</v>
      </c>
      <c r="E69" s="266">
        <f>E70+E71+E72+E73+E74</f>
        <v>33454727.140000001</v>
      </c>
      <c r="F69" s="266">
        <f>+F70+F71+F72+F73+F74</f>
        <v>24970902.140000001</v>
      </c>
    </row>
    <row r="70" spans="1:6" ht="12.75" x14ac:dyDescent="0.2">
      <c r="A70" s="154"/>
      <c r="B70" s="153"/>
      <c r="C70" s="153"/>
      <c r="D70" s="155" t="s">
        <v>52</v>
      </c>
      <c r="E70" s="266">
        <v>9446440</v>
      </c>
      <c r="F70" s="266">
        <v>2169242</v>
      </c>
    </row>
    <row r="71" spans="1:6" ht="12.75" x14ac:dyDescent="0.2">
      <c r="A71" s="154"/>
      <c r="B71" s="153"/>
      <c r="C71" s="153"/>
      <c r="D71" s="155" t="s">
        <v>53</v>
      </c>
      <c r="E71" s="265">
        <v>46882259</v>
      </c>
      <c r="F71" s="265">
        <v>45675632</v>
      </c>
    </row>
    <row r="72" spans="1:6" ht="12.75" x14ac:dyDescent="0.2">
      <c r="A72" s="154"/>
      <c r="B72" s="153"/>
      <c r="C72" s="153"/>
      <c r="D72" s="155" t="s">
        <v>54</v>
      </c>
      <c r="E72" s="266">
        <v>0</v>
      </c>
      <c r="F72" s="266">
        <v>0</v>
      </c>
    </row>
    <row r="73" spans="1:6" ht="12.75" x14ac:dyDescent="0.2">
      <c r="A73" s="154"/>
      <c r="B73" s="153"/>
      <c r="C73" s="153"/>
      <c r="D73" s="155" t="s">
        <v>55</v>
      </c>
      <c r="E73" s="266">
        <v>0</v>
      </c>
      <c r="F73" s="266">
        <v>0</v>
      </c>
    </row>
    <row r="74" spans="1:6" ht="12.75" x14ac:dyDescent="0.2">
      <c r="A74" s="154"/>
      <c r="B74" s="153"/>
      <c r="C74" s="153"/>
      <c r="D74" s="155" t="s">
        <v>56</v>
      </c>
      <c r="E74" s="266">
        <v>-22873971.859999999</v>
      </c>
      <c r="F74" s="266">
        <v>-22873971.859999999</v>
      </c>
    </row>
    <row r="75" spans="1:6" ht="12.75" x14ac:dyDescent="0.2">
      <c r="A75" s="154"/>
      <c r="B75" s="153"/>
      <c r="C75" s="153"/>
      <c r="D75" s="155"/>
      <c r="E75" s="222"/>
      <c r="F75" s="222"/>
    </row>
    <row r="76" spans="1:6" ht="25.5" x14ac:dyDescent="0.2">
      <c r="A76" s="154"/>
      <c r="B76" s="153"/>
      <c r="C76" s="153"/>
      <c r="D76" s="152" t="s">
        <v>57</v>
      </c>
      <c r="E76" s="222">
        <v>0</v>
      </c>
      <c r="F76" s="222">
        <v>0</v>
      </c>
    </row>
    <row r="77" spans="1:6" ht="12.75" x14ac:dyDescent="0.2">
      <c r="A77" s="154"/>
      <c r="B77" s="153"/>
      <c r="C77" s="153"/>
      <c r="D77" s="155" t="s">
        <v>58</v>
      </c>
      <c r="E77" s="222">
        <v>0</v>
      </c>
      <c r="F77" s="222">
        <v>0</v>
      </c>
    </row>
    <row r="78" spans="1:6" ht="12.75" x14ac:dyDescent="0.2">
      <c r="A78" s="154"/>
      <c r="B78" s="153"/>
      <c r="C78" s="153"/>
      <c r="D78" s="155" t="s">
        <v>59</v>
      </c>
      <c r="E78" s="222">
        <v>0</v>
      </c>
      <c r="F78" s="222">
        <v>0</v>
      </c>
    </row>
    <row r="79" spans="1:6" ht="12.75" x14ac:dyDescent="0.2">
      <c r="A79" s="154"/>
      <c r="B79" s="153"/>
      <c r="C79" s="153"/>
      <c r="D79" s="155"/>
      <c r="E79" s="222"/>
      <c r="F79" s="222"/>
    </row>
    <row r="80" spans="1:6" ht="12.75" x14ac:dyDescent="0.2">
      <c r="A80" s="154"/>
      <c r="B80" s="153"/>
      <c r="C80" s="153"/>
      <c r="D80" s="152" t="s">
        <v>60</v>
      </c>
      <c r="E80" s="222">
        <f>+E64+E69</f>
        <v>173479349.75</v>
      </c>
      <c r="F80" s="222">
        <f>+F64+F69</f>
        <v>164995524.75</v>
      </c>
    </row>
    <row r="81" spans="1:9" ht="12.75" x14ac:dyDescent="0.2">
      <c r="A81" s="154"/>
      <c r="B81" s="153"/>
      <c r="C81" s="153"/>
      <c r="D81" s="155"/>
      <c r="E81" s="222"/>
      <c r="F81" s="222"/>
    </row>
    <row r="82" spans="1:9" ht="12.75" x14ac:dyDescent="0.2">
      <c r="A82" s="154"/>
      <c r="B82" s="153"/>
      <c r="C82" s="153"/>
      <c r="D82" s="152" t="s">
        <v>61</v>
      </c>
      <c r="E82" s="222">
        <f>+E60+E80</f>
        <v>177502499.75</v>
      </c>
      <c r="F82" s="222">
        <f>+F60+F80+2</f>
        <v>177152354.34999999</v>
      </c>
      <c r="I82" s="149"/>
    </row>
    <row r="83" spans="1:9" ht="13.5" thickBot="1" x14ac:dyDescent="0.25">
      <c r="A83" s="160"/>
      <c r="B83" s="161"/>
      <c r="C83" s="161"/>
      <c r="D83" s="162"/>
      <c r="E83" s="163"/>
      <c r="F83" s="163"/>
    </row>
    <row r="84" spans="1:9" hidden="1" x14ac:dyDescent="0.2">
      <c r="A84" s="2"/>
      <c r="B84" s="127"/>
      <c r="C84" s="127"/>
      <c r="D84" s="3"/>
      <c r="E84" s="127"/>
      <c r="F84" s="127"/>
    </row>
    <row r="85" spans="1:9" hidden="1" x14ac:dyDescent="0.2">
      <c r="A85" s="2"/>
      <c r="B85" s="127"/>
      <c r="C85" s="127"/>
      <c r="D85" s="3"/>
      <c r="E85" s="127"/>
      <c r="F85" s="127"/>
    </row>
    <row r="86" spans="1:9" ht="12.75" hidden="1" thickBot="1" x14ac:dyDescent="0.25">
      <c r="A86" s="4"/>
      <c r="B86" s="128"/>
      <c r="C86" s="129"/>
      <c r="D86" s="5"/>
      <c r="E86" s="129"/>
      <c r="F86" s="129"/>
    </row>
    <row r="91" spans="1:9" x14ac:dyDescent="0.2">
      <c r="A91" s="357" t="s">
        <v>365</v>
      </c>
      <c r="B91" s="357"/>
      <c r="C91" s="130"/>
      <c r="D91" s="358" t="s">
        <v>369</v>
      </c>
      <c r="E91" s="358"/>
    </row>
    <row r="92" spans="1:9" x14ac:dyDescent="0.2">
      <c r="A92" s="357" t="s">
        <v>366</v>
      </c>
      <c r="B92" s="357"/>
      <c r="C92" s="130"/>
      <c r="D92" s="358" t="s">
        <v>367</v>
      </c>
      <c r="E92" s="358"/>
    </row>
  </sheetData>
  <mergeCells count="12">
    <mergeCell ref="A91:B91"/>
    <mergeCell ref="A92:B92"/>
    <mergeCell ref="D91:E91"/>
    <mergeCell ref="D92:E92"/>
    <mergeCell ref="A1:F1"/>
    <mergeCell ref="A2:F2"/>
    <mergeCell ref="A3:F3"/>
    <mergeCell ref="A4:F4"/>
    <mergeCell ref="A5:A7"/>
    <mergeCell ref="B5:B7"/>
    <mergeCell ref="D5:D7"/>
    <mergeCell ref="E5:E7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1"/>
  <sheetViews>
    <sheetView zoomScaleNormal="100" workbookViewId="0">
      <selection activeCell="N36" sqref="N36"/>
    </sheetView>
  </sheetViews>
  <sheetFormatPr baseColWidth="10" defaultRowHeight="12" x14ac:dyDescent="0.2"/>
  <cols>
    <col min="1" max="1" width="4.42578125" style="94" customWidth="1"/>
    <col min="2" max="2" width="33.140625" style="94" customWidth="1"/>
    <col min="3" max="3" width="12.7109375" style="94" customWidth="1"/>
    <col min="4" max="4" width="13.5703125" style="94" customWidth="1"/>
    <col min="5" max="5" width="15" style="94" customWidth="1"/>
    <col min="6" max="6" width="17.5703125" style="94" customWidth="1"/>
    <col min="7" max="8" width="13.140625" style="94" customWidth="1"/>
    <col min="9" max="9" width="18.42578125" style="94" customWidth="1"/>
    <col min="10" max="16384" width="11.42578125" style="94"/>
  </cols>
  <sheetData>
    <row r="1" spans="1:9" ht="12.75" thickBot="1" x14ac:dyDescent="0.25">
      <c r="A1" s="391" t="s">
        <v>362</v>
      </c>
      <c r="B1" s="391"/>
      <c r="C1" s="391"/>
      <c r="D1" s="391"/>
      <c r="E1" s="391"/>
      <c r="F1" s="391"/>
      <c r="G1" s="391"/>
      <c r="H1" s="391"/>
      <c r="I1" s="391"/>
    </row>
    <row r="2" spans="1:9" x14ac:dyDescent="0.2">
      <c r="A2" s="395" t="str">
        <f>'FORMATO 1 ESFD'!A1:F1</f>
        <v>UNIVERSIDAD TECNOLOGICA DE TLAXCALA</v>
      </c>
      <c r="B2" s="396"/>
      <c r="C2" s="396"/>
      <c r="D2" s="396"/>
      <c r="E2" s="396"/>
      <c r="F2" s="396"/>
      <c r="G2" s="396"/>
      <c r="H2" s="396"/>
      <c r="I2" s="397"/>
    </row>
    <row r="3" spans="1:9" x14ac:dyDescent="0.2">
      <c r="A3" s="392" t="s">
        <v>62</v>
      </c>
      <c r="B3" s="393"/>
      <c r="C3" s="393"/>
      <c r="D3" s="393"/>
      <c r="E3" s="393"/>
      <c r="F3" s="393"/>
      <c r="G3" s="393"/>
      <c r="H3" s="393"/>
      <c r="I3" s="394"/>
    </row>
    <row r="4" spans="1:9" x14ac:dyDescent="0.2">
      <c r="A4" s="392" t="s">
        <v>546</v>
      </c>
      <c r="B4" s="393"/>
      <c r="C4" s="393"/>
      <c r="D4" s="393"/>
      <c r="E4" s="393"/>
      <c r="F4" s="393"/>
      <c r="G4" s="393"/>
      <c r="H4" s="393"/>
      <c r="I4" s="394"/>
    </row>
    <row r="5" spans="1:9" x14ac:dyDescent="0.2">
      <c r="A5" s="392" t="s">
        <v>0</v>
      </c>
      <c r="B5" s="393"/>
      <c r="C5" s="393"/>
      <c r="D5" s="393"/>
      <c r="E5" s="393"/>
      <c r="F5" s="393"/>
      <c r="G5" s="393"/>
      <c r="H5" s="393"/>
      <c r="I5" s="394"/>
    </row>
    <row r="6" spans="1:9" x14ac:dyDescent="0.2">
      <c r="A6" s="377" t="s">
        <v>63</v>
      </c>
      <c r="B6" s="378"/>
      <c r="C6" s="51" t="s">
        <v>65</v>
      </c>
      <c r="D6" s="51" t="s">
        <v>67</v>
      </c>
      <c r="E6" s="51" t="s">
        <v>69</v>
      </c>
      <c r="F6" s="51" t="s">
        <v>71</v>
      </c>
      <c r="G6" s="51" t="s">
        <v>74</v>
      </c>
      <c r="H6" s="51" t="s">
        <v>78</v>
      </c>
      <c r="I6" s="61" t="s">
        <v>78</v>
      </c>
    </row>
    <row r="7" spans="1:9" x14ac:dyDescent="0.2">
      <c r="A7" s="379" t="s">
        <v>64</v>
      </c>
      <c r="B7" s="380"/>
      <c r="C7" s="59" t="s">
        <v>66</v>
      </c>
      <c r="D7" s="59" t="s">
        <v>68</v>
      </c>
      <c r="E7" s="59" t="s">
        <v>70</v>
      </c>
      <c r="F7" s="59" t="s">
        <v>72</v>
      </c>
      <c r="G7" s="59" t="s">
        <v>75</v>
      </c>
      <c r="H7" s="59" t="s">
        <v>79</v>
      </c>
      <c r="I7" s="62" t="s">
        <v>81</v>
      </c>
    </row>
    <row r="8" spans="1:9" x14ac:dyDescent="0.2">
      <c r="A8" s="398"/>
      <c r="B8" s="399"/>
      <c r="C8" s="59" t="s">
        <v>432</v>
      </c>
      <c r="D8" s="95"/>
      <c r="E8" s="95"/>
      <c r="F8" s="59" t="s">
        <v>73</v>
      </c>
      <c r="G8" s="59" t="s">
        <v>76</v>
      </c>
      <c r="H8" s="59" t="s">
        <v>80</v>
      </c>
      <c r="I8" s="62" t="s">
        <v>82</v>
      </c>
    </row>
    <row r="9" spans="1:9" x14ac:dyDescent="0.2">
      <c r="A9" s="398"/>
      <c r="B9" s="399"/>
      <c r="C9" s="59" t="s">
        <v>540</v>
      </c>
      <c r="D9" s="95"/>
      <c r="E9" s="95"/>
      <c r="F9" s="95"/>
      <c r="G9" s="59" t="s">
        <v>77</v>
      </c>
      <c r="H9" s="95"/>
      <c r="I9" s="62" t="s">
        <v>83</v>
      </c>
    </row>
    <row r="10" spans="1:9" x14ac:dyDescent="0.2">
      <c r="A10" s="402"/>
      <c r="B10" s="403"/>
      <c r="C10" s="96"/>
      <c r="D10" s="96"/>
      <c r="E10" s="96"/>
      <c r="F10" s="96"/>
      <c r="G10" s="96"/>
      <c r="H10" s="96"/>
      <c r="I10" s="63" t="s">
        <v>84</v>
      </c>
    </row>
    <row r="11" spans="1:9" x14ac:dyDescent="0.2">
      <c r="A11" s="400"/>
      <c r="B11" s="401"/>
      <c r="C11" s="97"/>
      <c r="D11" s="97"/>
      <c r="E11" s="97"/>
      <c r="F11" s="97"/>
      <c r="G11" s="97"/>
      <c r="H11" s="97"/>
      <c r="I11" s="98"/>
    </row>
    <row r="12" spans="1:9" ht="12" customHeight="1" x14ac:dyDescent="0.2">
      <c r="A12" s="381" t="s">
        <v>85</v>
      </c>
      <c r="B12" s="382"/>
      <c r="C12" s="99">
        <f>C13+C17</f>
        <v>0</v>
      </c>
      <c r="D12" s="99">
        <v>0</v>
      </c>
      <c r="E12" s="99">
        <v>0</v>
      </c>
      <c r="F12" s="99">
        <f>F13+F17</f>
        <v>0</v>
      </c>
      <c r="G12" s="99">
        <f>G13+G17</f>
        <v>0</v>
      </c>
      <c r="H12" s="99">
        <f>H13+H17</f>
        <v>0</v>
      </c>
      <c r="I12" s="100">
        <f>I13+I17</f>
        <v>0</v>
      </c>
    </row>
    <row r="13" spans="1:9" ht="12" customHeight="1" x14ac:dyDescent="0.2">
      <c r="A13" s="381" t="s">
        <v>86</v>
      </c>
      <c r="B13" s="382"/>
      <c r="C13" s="99">
        <f>C14+C15+C16</f>
        <v>0</v>
      </c>
      <c r="D13" s="99">
        <v>0</v>
      </c>
      <c r="E13" s="99">
        <v>0</v>
      </c>
      <c r="F13" s="99">
        <f t="shared" ref="F13:F20" si="0">F14+F18</f>
        <v>0</v>
      </c>
      <c r="G13" s="99">
        <f>G14+G15+G16</f>
        <v>0</v>
      </c>
      <c r="H13" s="99">
        <f t="shared" ref="H13:H20" si="1">H14+H18</f>
        <v>0</v>
      </c>
      <c r="I13" s="100">
        <f t="shared" ref="I13:I20" si="2">I14+I18</f>
        <v>0</v>
      </c>
    </row>
    <row r="14" spans="1:9" x14ac:dyDescent="0.2">
      <c r="A14" s="142"/>
      <c r="B14" s="143" t="s">
        <v>87</v>
      </c>
      <c r="C14" s="99">
        <v>0</v>
      </c>
      <c r="D14" s="99">
        <v>0</v>
      </c>
      <c r="E14" s="99">
        <v>0</v>
      </c>
      <c r="F14" s="99">
        <f t="shared" si="0"/>
        <v>0</v>
      </c>
      <c r="G14" s="99">
        <v>0</v>
      </c>
      <c r="H14" s="99">
        <f t="shared" si="1"/>
        <v>0</v>
      </c>
      <c r="I14" s="100">
        <f t="shared" si="2"/>
        <v>0</v>
      </c>
    </row>
    <row r="15" spans="1:9" x14ac:dyDescent="0.2">
      <c r="A15" s="142"/>
      <c r="B15" s="143" t="s">
        <v>88</v>
      </c>
      <c r="C15" s="99">
        <v>0</v>
      </c>
      <c r="D15" s="99">
        <v>0</v>
      </c>
      <c r="E15" s="99">
        <v>0</v>
      </c>
      <c r="F15" s="99">
        <f t="shared" si="0"/>
        <v>0</v>
      </c>
      <c r="G15" s="99">
        <v>0</v>
      </c>
      <c r="H15" s="99">
        <f t="shared" si="1"/>
        <v>0</v>
      </c>
      <c r="I15" s="100">
        <f t="shared" si="2"/>
        <v>0</v>
      </c>
    </row>
    <row r="16" spans="1:9" x14ac:dyDescent="0.2">
      <c r="A16" s="142"/>
      <c r="B16" s="143" t="s">
        <v>89</v>
      </c>
      <c r="C16" s="99">
        <v>0</v>
      </c>
      <c r="D16" s="99">
        <v>0</v>
      </c>
      <c r="E16" s="99">
        <v>0</v>
      </c>
      <c r="F16" s="99">
        <f t="shared" si="0"/>
        <v>0</v>
      </c>
      <c r="G16" s="99">
        <v>0</v>
      </c>
      <c r="H16" s="99">
        <f t="shared" si="1"/>
        <v>0</v>
      </c>
      <c r="I16" s="100">
        <f t="shared" si="2"/>
        <v>0</v>
      </c>
    </row>
    <row r="17" spans="1:14" ht="12" customHeight="1" x14ac:dyDescent="0.2">
      <c r="A17" s="381" t="s">
        <v>90</v>
      </c>
      <c r="B17" s="382"/>
      <c r="C17" s="101">
        <f>C18+C19+C20</f>
        <v>0</v>
      </c>
      <c r="D17" s="99">
        <v>0</v>
      </c>
      <c r="E17" s="99">
        <v>0</v>
      </c>
      <c r="F17" s="99">
        <f t="shared" si="0"/>
        <v>0</v>
      </c>
      <c r="G17" s="101">
        <f>G18+G19+G20</f>
        <v>0</v>
      </c>
      <c r="H17" s="99">
        <f t="shared" si="1"/>
        <v>0</v>
      </c>
      <c r="I17" s="100">
        <f t="shared" si="2"/>
        <v>0</v>
      </c>
    </row>
    <row r="18" spans="1:14" x14ac:dyDescent="0.2">
      <c r="A18" s="142"/>
      <c r="B18" s="143" t="s">
        <v>91</v>
      </c>
      <c r="C18" s="99">
        <v>0</v>
      </c>
      <c r="D18" s="99">
        <v>0</v>
      </c>
      <c r="E18" s="99">
        <v>0</v>
      </c>
      <c r="F18" s="99">
        <f t="shared" si="0"/>
        <v>0</v>
      </c>
      <c r="G18" s="99">
        <v>0</v>
      </c>
      <c r="H18" s="99">
        <f t="shared" si="1"/>
        <v>0</v>
      </c>
      <c r="I18" s="100">
        <f t="shared" si="2"/>
        <v>0</v>
      </c>
    </row>
    <row r="19" spans="1:14" x14ac:dyDescent="0.2">
      <c r="A19" s="142"/>
      <c r="B19" s="143" t="s">
        <v>92</v>
      </c>
      <c r="C19" s="99">
        <v>0</v>
      </c>
      <c r="D19" s="99">
        <v>0</v>
      </c>
      <c r="E19" s="99">
        <v>0</v>
      </c>
      <c r="F19" s="99">
        <f t="shared" si="0"/>
        <v>0</v>
      </c>
      <c r="G19" s="99">
        <v>0</v>
      </c>
      <c r="H19" s="99">
        <f t="shared" si="1"/>
        <v>0</v>
      </c>
      <c r="I19" s="100">
        <f t="shared" si="2"/>
        <v>0</v>
      </c>
    </row>
    <row r="20" spans="1:14" x14ac:dyDescent="0.2">
      <c r="A20" s="142"/>
      <c r="B20" s="143" t="s">
        <v>93</v>
      </c>
      <c r="C20" s="101">
        <v>0</v>
      </c>
      <c r="D20" s="99">
        <v>0</v>
      </c>
      <c r="E20" s="99">
        <v>0</v>
      </c>
      <c r="F20" s="99">
        <f t="shared" si="0"/>
        <v>0</v>
      </c>
      <c r="G20" s="101">
        <v>0</v>
      </c>
      <c r="H20" s="99">
        <f t="shared" si="1"/>
        <v>0</v>
      </c>
      <c r="I20" s="100">
        <f t="shared" si="2"/>
        <v>0</v>
      </c>
    </row>
    <row r="21" spans="1:14" ht="12" customHeight="1" x14ac:dyDescent="0.2">
      <c r="A21" s="381" t="s">
        <v>94</v>
      </c>
      <c r="B21" s="382"/>
      <c r="C21" s="208">
        <v>12156830</v>
      </c>
      <c r="D21" s="243">
        <f>9636353+19871979-2</f>
        <v>29508330</v>
      </c>
      <c r="E21" s="243">
        <f>17921869+19720141</f>
        <v>37642010</v>
      </c>
      <c r="F21" s="243"/>
      <c r="G21" s="244">
        <f>+C21+D21-E21</f>
        <v>4023150</v>
      </c>
      <c r="H21" s="212">
        <v>0</v>
      </c>
      <c r="I21" s="165">
        <v>0</v>
      </c>
    </row>
    <row r="22" spans="1:14" ht="12.75" x14ac:dyDescent="0.2">
      <c r="A22" s="142"/>
      <c r="B22" s="143"/>
      <c r="C22" s="209"/>
      <c r="D22" s="210"/>
      <c r="E22" s="209"/>
      <c r="F22" s="210"/>
      <c r="G22" s="209"/>
      <c r="H22" s="210"/>
      <c r="I22" s="166"/>
      <c r="K22" s="350">
        <v>4023150</v>
      </c>
      <c r="L22" s="351">
        <f>+G21-K22</f>
        <v>0</v>
      </c>
      <c r="M22" s="350"/>
      <c r="N22" s="350"/>
    </row>
    <row r="23" spans="1:14" ht="12" customHeight="1" x14ac:dyDescent="0.2">
      <c r="A23" s="381" t="s">
        <v>95</v>
      </c>
      <c r="B23" s="382"/>
      <c r="C23" s="208">
        <v>12156830</v>
      </c>
      <c r="D23" s="211">
        <f>+D21</f>
        <v>29508330</v>
      </c>
      <c r="E23" s="211">
        <f>+E21</f>
        <v>37642010</v>
      </c>
      <c r="F23" s="211">
        <f>+F21</f>
        <v>0</v>
      </c>
      <c r="G23" s="208">
        <f>+G21</f>
        <v>4023150</v>
      </c>
      <c r="H23" s="213">
        <v>0</v>
      </c>
      <c r="I23" s="164">
        <v>0</v>
      </c>
      <c r="K23" s="351"/>
      <c r="L23" s="350"/>
      <c r="M23" s="350"/>
      <c r="N23" s="350"/>
    </row>
    <row r="24" spans="1:14" x14ac:dyDescent="0.2">
      <c r="A24" s="387"/>
      <c r="B24" s="388"/>
      <c r="C24" s="148"/>
      <c r="D24" s="148"/>
      <c r="E24" s="148"/>
      <c r="F24" s="148"/>
      <c r="G24" s="148"/>
      <c r="H24" s="148"/>
      <c r="I24" s="102"/>
      <c r="K24" s="350"/>
      <c r="L24" s="350"/>
      <c r="M24" s="350"/>
      <c r="N24" s="350"/>
    </row>
    <row r="25" spans="1:14" ht="12" customHeight="1" x14ac:dyDescent="0.2">
      <c r="A25" s="381" t="s">
        <v>361</v>
      </c>
      <c r="B25" s="382"/>
      <c r="C25" s="148"/>
      <c r="D25" s="148"/>
      <c r="E25" s="148"/>
      <c r="F25" s="148"/>
      <c r="G25" s="148"/>
      <c r="H25" s="148"/>
      <c r="I25" s="102"/>
      <c r="K25" s="350"/>
      <c r="L25" s="352">
        <f>6267336+5569355+3734892+1897784.66+36629.13+415872.36</f>
        <v>17921869.149999999</v>
      </c>
      <c r="M25" s="352">
        <f>5837357+2496703.48+1265663.66+36629.13</f>
        <v>9636353.2700000014</v>
      </c>
      <c r="N25" s="350"/>
    </row>
    <row r="26" spans="1:14" ht="12" customHeight="1" x14ac:dyDescent="0.2">
      <c r="A26" s="387" t="s">
        <v>96</v>
      </c>
      <c r="B26" s="388"/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103">
        <v>0</v>
      </c>
      <c r="K26" s="350"/>
      <c r="L26" s="350"/>
      <c r="M26" s="350"/>
      <c r="N26" s="350"/>
    </row>
    <row r="27" spans="1:14" ht="12" customHeight="1" x14ac:dyDescent="0.2">
      <c r="A27" s="387" t="s">
        <v>97</v>
      </c>
      <c r="B27" s="388"/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103">
        <v>0</v>
      </c>
      <c r="K27" s="350"/>
      <c r="L27" s="350"/>
      <c r="M27" s="350"/>
      <c r="N27" s="350"/>
    </row>
    <row r="28" spans="1:14" ht="12" customHeight="1" x14ac:dyDescent="0.2">
      <c r="A28" s="387" t="s">
        <v>98</v>
      </c>
      <c r="B28" s="388"/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103">
        <v>0</v>
      </c>
    </row>
    <row r="29" spans="1:14" x14ac:dyDescent="0.2">
      <c r="A29" s="387"/>
      <c r="B29" s="388"/>
      <c r="C29" s="148"/>
      <c r="D29" s="148"/>
      <c r="E29" s="148"/>
      <c r="F29" s="148"/>
      <c r="G29" s="148"/>
      <c r="H29" s="148"/>
      <c r="I29" s="102"/>
    </row>
    <row r="30" spans="1:14" ht="12" customHeight="1" x14ac:dyDescent="0.2">
      <c r="A30" s="381" t="s">
        <v>99</v>
      </c>
      <c r="B30" s="382"/>
      <c r="C30" s="99"/>
      <c r="D30" s="148"/>
      <c r="E30" s="148"/>
      <c r="F30" s="148"/>
      <c r="G30" s="148"/>
      <c r="H30" s="148"/>
      <c r="I30" s="103"/>
    </row>
    <row r="31" spans="1:14" ht="12" customHeight="1" x14ac:dyDescent="0.2">
      <c r="A31" s="387" t="s">
        <v>100</v>
      </c>
      <c r="B31" s="388"/>
      <c r="C31" s="99">
        <v>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103">
        <v>0</v>
      </c>
    </row>
    <row r="32" spans="1:14" ht="12" customHeight="1" x14ac:dyDescent="0.2">
      <c r="A32" s="387" t="s">
        <v>101</v>
      </c>
      <c r="B32" s="388"/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103">
        <v>0</v>
      </c>
    </row>
    <row r="33" spans="1:9" ht="12" customHeight="1" x14ac:dyDescent="0.2">
      <c r="A33" s="387" t="s">
        <v>102</v>
      </c>
      <c r="B33" s="388"/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103">
        <v>0</v>
      </c>
    </row>
    <row r="34" spans="1:9" ht="12.75" thickBot="1" x14ac:dyDescent="0.25">
      <c r="A34" s="389"/>
      <c r="B34" s="390"/>
      <c r="C34" s="104"/>
      <c r="D34" s="104"/>
      <c r="E34" s="104"/>
      <c r="F34" s="104"/>
      <c r="G34" s="104"/>
      <c r="H34" s="104"/>
      <c r="I34" s="105"/>
    </row>
    <row r="35" spans="1:9" ht="28.5" customHeight="1" x14ac:dyDescent="0.2">
      <c r="A35" s="386" t="s">
        <v>501</v>
      </c>
      <c r="B35" s="386"/>
      <c r="C35" s="386"/>
      <c r="D35" s="386"/>
      <c r="E35" s="386"/>
      <c r="F35" s="386"/>
      <c r="G35" s="386"/>
      <c r="H35" s="386"/>
      <c r="I35" s="167"/>
    </row>
    <row r="36" spans="1:9" ht="18" customHeight="1" x14ac:dyDescent="0.2">
      <c r="A36" s="168" t="s">
        <v>502</v>
      </c>
      <c r="B36" s="169"/>
      <c r="C36" s="170"/>
      <c r="D36" s="170"/>
      <c r="E36" s="170"/>
      <c r="F36" s="170"/>
      <c r="G36" s="170"/>
      <c r="H36" s="170"/>
      <c r="I36" s="167"/>
    </row>
    <row r="38" spans="1:9" x14ac:dyDescent="0.2">
      <c r="B38" s="383" t="s">
        <v>413</v>
      </c>
      <c r="C38" s="144" t="s">
        <v>414</v>
      </c>
      <c r="D38" s="144" t="s">
        <v>103</v>
      </c>
      <c r="E38" s="144" t="s">
        <v>418</v>
      </c>
      <c r="F38" s="144" t="s">
        <v>81</v>
      </c>
      <c r="G38" s="144" t="s">
        <v>422</v>
      </c>
    </row>
    <row r="39" spans="1:9" x14ac:dyDescent="0.2">
      <c r="B39" s="384"/>
      <c r="C39" s="145" t="s">
        <v>415</v>
      </c>
      <c r="D39" s="145" t="s">
        <v>416</v>
      </c>
      <c r="E39" s="145" t="s">
        <v>419</v>
      </c>
      <c r="F39" s="145" t="s">
        <v>420</v>
      </c>
      <c r="G39" s="145" t="s">
        <v>423</v>
      </c>
    </row>
    <row r="40" spans="1:9" x14ac:dyDescent="0.2">
      <c r="B40" s="385"/>
      <c r="C40" s="96"/>
      <c r="D40" s="146" t="s">
        <v>417</v>
      </c>
      <c r="E40" s="96"/>
      <c r="F40" s="146" t="s">
        <v>421</v>
      </c>
      <c r="G40" s="96"/>
    </row>
    <row r="41" spans="1:9" x14ac:dyDescent="0.2">
      <c r="B41" s="65" t="s">
        <v>424</v>
      </c>
      <c r="C41" s="97"/>
      <c r="D41" s="97"/>
      <c r="E41" s="97"/>
      <c r="F41" s="97"/>
      <c r="G41" s="97"/>
    </row>
    <row r="42" spans="1:9" x14ac:dyDescent="0.2">
      <c r="B42" s="14" t="s">
        <v>425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  <row r="43" spans="1:9" x14ac:dyDescent="0.2">
      <c r="B43" s="148" t="s">
        <v>426</v>
      </c>
      <c r="C43" s="106">
        <v>0</v>
      </c>
      <c r="D43" s="106">
        <v>0</v>
      </c>
      <c r="E43" s="106">
        <v>0</v>
      </c>
      <c r="F43" s="106">
        <v>0</v>
      </c>
      <c r="G43" s="106">
        <v>0</v>
      </c>
    </row>
    <row r="44" spans="1:9" x14ac:dyDescent="0.2">
      <c r="B44" s="148" t="s">
        <v>427</v>
      </c>
      <c r="C44" s="106">
        <v>0</v>
      </c>
      <c r="D44" s="106">
        <v>0</v>
      </c>
      <c r="E44" s="106">
        <v>0</v>
      </c>
      <c r="F44" s="106">
        <v>0</v>
      </c>
      <c r="G44" s="106">
        <v>0</v>
      </c>
    </row>
    <row r="45" spans="1:9" x14ac:dyDescent="0.2">
      <c r="B45" s="66" t="s">
        <v>428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</row>
    <row r="46" spans="1:9" x14ac:dyDescent="0.2">
      <c r="B46" s="108"/>
      <c r="C46" s="108"/>
      <c r="D46" s="108"/>
      <c r="E46" s="108"/>
      <c r="F46" s="108"/>
    </row>
    <row r="47" spans="1:9" x14ac:dyDescent="0.2">
      <c r="B47" s="108"/>
      <c r="C47" s="108"/>
      <c r="D47" s="108"/>
      <c r="E47" s="108"/>
      <c r="F47" s="108"/>
    </row>
    <row r="48" spans="1:9" x14ac:dyDescent="0.2">
      <c r="B48" s="108"/>
      <c r="C48" s="108"/>
      <c r="D48" s="108"/>
      <c r="E48" s="108"/>
      <c r="F48" s="108"/>
    </row>
    <row r="49" spans="2:8" x14ac:dyDescent="0.2">
      <c r="B49" s="108"/>
      <c r="C49" s="108"/>
      <c r="D49" s="108"/>
      <c r="E49" s="108"/>
      <c r="F49" s="108"/>
    </row>
    <row r="50" spans="2:8" ht="15" customHeight="1" x14ac:dyDescent="0.2">
      <c r="B50" s="358" t="s">
        <v>365</v>
      </c>
      <c r="C50" s="358"/>
      <c r="D50" s="358"/>
      <c r="E50" s="109"/>
      <c r="F50" s="358" t="s">
        <v>369</v>
      </c>
      <c r="G50" s="358"/>
      <c r="H50" s="358"/>
    </row>
    <row r="51" spans="2:8" ht="15" customHeight="1" x14ac:dyDescent="0.2">
      <c r="B51" s="358" t="s">
        <v>366</v>
      </c>
      <c r="C51" s="358"/>
      <c r="D51" s="358"/>
      <c r="E51" s="109"/>
      <c r="F51" s="358" t="s">
        <v>367</v>
      </c>
      <c r="G51" s="358"/>
      <c r="H51" s="358"/>
    </row>
  </sheetData>
  <mergeCells count="33">
    <mergeCell ref="A27:B27"/>
    <mergeCell ref="A28:B28"/>
    <mergeCell ref="A29:B29"/>
    <mergeCell ref="A8:B8"/>
    <mergeCell ref="A11:B11"/>
    <mergeCell ref="A10:B10"/>
    <mergeCell ref="A24:B24"/>
    <mergeCell ref="A25:B25"/>
    <mergeCell ref="A26:B26"/>
    <mergeCell ref="A9:B9"/>
    <mergeCell ref="A21:B21"/>
    <mergeCell ref="A23:B23"/>
    <mergeCell ref="A1:I1"/>
    <mergeCell ref="A3:I3"/>
    <mergeCell ref="A4:I4"/>
    <mergeCell ref="A5:I5"/>
    <mergeCell ref="A2:I2"/>
    <mergeCell ref="A6:B6"/>
    <mergeCell ref="A7:B7"/>
    <mergeCell ref="B51:D51"/>
    <mergeCell ref="A12:B12"/>
    <mergeCell ref="F51:H51"/>
    <mergeCell ref="B50:D50"/>
    <mergeCell ref="F50:H50"/>
    <mergeCell ref="B38:B40"/>
    <mergeCell ref="A35:H35"/>
    <mergeCell ref="A13:B13"/>
    <mergeCell ref="A33:B33"/>
    <mergeCell ref="A34:B34"/>
    <mergeCell ref="A31:B31"/>
    <mergeCell ref="A32:B32"/>
    <mergeCell ref="A30:B30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4"/>
  <sheetViews>
    <sheetView zoomScaleNormal="100" workbookViewId="0">
      <selection activeCell="E16" sqref="E16:E17"/>
    </sheetView>
  </sheetViews>
  <sheetFormatPr baseColWidth="10" defaultRowHeight="15" x14ac:dyDescent="0.25"/>
  <cols>
    <col min="1" max="1" width="39.7109375" style="26" customWidth="1"/>
    <col min="2" max="2" width="9.42578125" style="26" bestFit="1" customWidth="1"/>
    <col min="3" max="3" width="10.42578125" style="26" bestFit="1" customWidth="1"/>
    <col min="4" max="4" width="9.7109375" style="26" bestFit="1" customWidth="1"/>
    <col min="5" max="5" width="9.42578125" style="26" bestFit="1" customWidth="1"/>
    <col min="6" max="6" width="9" style="26" bestFit="1" customWidth="1"/>
    <col min="7" max="7" width="13.42578125" style="26" bestFit="1" customWidth="1"/>
    <col min="8" max="8" width="16.28515625" style="8" customWidth="1"/>
    <col min="9" max="9" width="18.140625" style="8" customWidth="1"/>
    <col min="10" max="10" width="17.5703125" style="8" customWidth="1"/>
    <col min="11" max="11" width="15.85546875" style="8" customWidth="1"/>
  </cols>
  <sheetData>
    <row r="1" spans="1:11" s="19" customFormat="1" x14ac:dyDescent="0.25">
      <c r="A1" s="18" t="s">
        <v>514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9" customFormat="1" x14ac:dyDescent="0.25">
      <c r="A2" s="405" t="str">
        <f>'FORMATO 2 IADPyOP'!A2:I2</f>
        <v>UNIVERSIDAD TECNOLOGICA DE TLAXCALA</v>
      </c>
      <c r="B2" s="406"/>
      <c r="C2" s="406"/>
      <c r="D2" s="406"/>
      <c r="E2" s="406"/>
      <c r="F2" s="406"/>
      <c r="G2" s="406"/>
      <c r="H2" s="406"/>
      <c r="I2" s="406"/>
      <c r="J2" s="406"/>
      <c r="K2" s="407"/>
    </row>
    <row r="3" spans="1:11" s="19" customFormat="1" x14ac:dyDescent="0.25">
      <c r="A3" s="405" t="s">
        <v>370</v>
      </c>
      <c r="B3" s="406"/>
      <c r="C3" s="406"/>
      <c r="D3" s="406"/>
      <c r="E3" s="406"/>
      <c r="F3" s="406"/>
      <c r="G3" s="406"/>
      <c r="H3" s="406"/>
      <c r="I3" s="406"/>
      <c r="J3" s="406"/>
      <c r="K3" s="407"/>
    </row>
    <row r="4" spans="1:11" s="19" customFormat="1" x14ac:dyDescent="0.25">
      <c r="A4" s="405" t="str">
        <f>'FORMATO 2 IADPyOP'!A4:I4</f>
        <v>Del 01 de Enero al 30 de Junio  de 2018</v>
      </c>
      <c r="B4" s="406"/>
      <c r="C4" s="406"/>
      <c r="D4" s="406"/>
      <c r="E4" s="406"/>
      <c r="F4" s="406"/>
      <c r="G4" s="406"/>
      <c r="H4" s="406"/>
      <c r="I4" s="406"/>
      <c r="J4" s="406"/>
      <c r="K4" s="407"/>
    </row>
    <row r="5" spans="1:11" x14ac:dyDescent="0.25">
      <c r="A5" s="405" t="s">
        <v>0</v>
      </c>
      <c r="B5" s="406"/>
      <c r="C5" s="406"/>
      <c r="D5" s="406"/>
      <c r="E5" s="406"/>
      <c r="F5" s="406"/>
      <c r="G5" s="406"/>
      <c r="H5" s="406"/>
      <c r="I5" s="406"/>
      <c r="J5" s="406"/>
      <c r="K5" s="407"/>
    </row>
    <row r="6" spans="1:11" x14ac:dyDescent="0.25">
      <c r="A6" s="15" t="s">
        <v>371</v>
      </c>
      <c r="B6" s="15" t="s">
        <v>373</v>
      </c>
      <c r="C6" s="15" t="s">
        <v>375</v>
      </c>
      <c r="D6" s="15" t="s">
        <v>375</v>
      </c>
      <c r="E6" s="15" t="s">
        <v>381</v>
      </c>
      <c r="F6" s="15" t="s">
        <v>103</v>
      </c>
      <c r="G6" s="15" t="s">
        <v>385</v>
      </c>
      <c r="H6" s="15" t="s">
        <v>385</v>
      </c>
      <c r="I6" s="15" t="s">
        <v>393</v>
      </c>
      <c r="J6" s="15" t="s">
        <v>394</v>
      </c>
      <c r="K6" s="15" t="s">
        <v>397</v>
      </c>
    </row>
    <row r="7" spans="1:11" x14ac:dyDescent="0.25">
      <c r="A7" s="16" t="s">
        <v>372</v>
      </c>
      <c r="B7" s="16" t="s">
        <v>374</v>
      </c>
      <c r="C7" s="16" t="s">
        <v>376</v>
      </c>
      <c r="D7" s="16" t="s">
        <v>379</v>
      </c>
      <c r="E7" s="16" t="s">
        <v>382</v>
      </c>
      <c r="F7" s="16" t="s">
        <v>384</v>
      </c>
      <c r="G7" s="16" t="s">
        <v>386</v>
      </c>
      <c r="H7" s="16" t="s">
        <v>386</v>
      </c>
      <c r="I7" s="16" t="s">
        <v>438</v>
      </c>
      <c r="J7" s="16" t="s">
        <v>395</v>
      </c>
      <c r="K7" s="16" t="s">
        <v>398</v>
      </c>
    </row>
    <row r="8" spans="1:11" x14ac:dyDescent="0.25">
      <c r="A8" s="20"/>
      <c r="B8" s="20"/>
      <c r="C8" s="16" t="s">
        <v>377</v>
      </c>
      <c r="D8" s="16" t="s">
        <v>380</v>
      </c>
      <c r="E8" s="16" t="s">
        <v>383</v>
      </c>
      <c r="F8" s="20"/>
      <c r="G8" s="16" t="s">
        <v>387</v>
      </c>
      <c r="H8" s="16" t="s">
        <v>387</v>
      </c>
      <c r="I8" s="16" t="s">
        <v>541</v>
      </c>
      <c r="J8" s="16" t="s">
        <v>396</v>
      </c>
      <c r="K8" s="16" t="s">
        <v>440</v>
      </c>
    </row>
    <row r="9" spans="1:11" x14ac:dyDescent="0.25">
      <c r="A9" s="20"/>
      <c r="B9" s="20"/>
      <c r="C9" s="16" t="s">
        <v>378</v>
      </c>
      <c r="D9" s="20"/>
      <c r="E9" s="20"/>
      <c r="F9" s="20"/>
      <c r="G9" s="16" t="s">
        <v>388</v>
      </c>
      <c r="H9" s="16" t="s">
        <v>388</v>
      </c>
      <c r="I9" s="20"/>
      <c r="J9" s="16" t="s">
        <v>439</v>
      </c>
      <c r="K9" s="16" t="s">
        <v>441</v>
      </c>
    </row>
    <row r="10" spans="1:11" x14ac:dyDescent="0.25">
      <c r="A10" s="20"/>
      <c r="B10" s="20"/>
      <c r="C10" s="20"/>
      <c r="D10" s="20"/>
      <c r="E10" s="20"/>
      <c r="F10" s="20"/>
      <c r="G10" s="16" t="s">
        <v>389</v>
      </c>
      <c r="H10" s="16" t="s">
        <v>390</v>
      </c>
      <c r="I10" s="20"/>
      <c r="J10" s="16" t="s">
        <v>542</v>
      </c>
      <c r="K10" s="16" t="s">
        <v>543</v>
      </c>
    </row>
    <row r="11" spans="1:11" x14ac:dyDescent="0.25">
      <c r="A11" s="20"/>
      <c r="B11" s="20"/>
      <c r="C11" s="20"/>
      <c r="D11" s="20"/>
      <c r="E11" s="20"/>
      <c r="F11" s="20"/>
      <c r="G11" s="20"/>
      <c r="H11" s="16" t="s">
        <v>391</v>
      </c>
      <c r="I11" s="20"/>
      <c r="J11" s="20"/>
      <c r="K11" s="20"/>
    </row>
    <row r="12" spans="1:11" x14ac:dyDescent="0.25">
      <c r="A12" s="21"/>
      <c r="B12" s="21"/>
      <c r="C12" s="21"/>
      <c r="D12" s="21"/>
      <c r="E12" s="21"/>
      <c r="F12" s="21"/>
      <c r="G12" s="21"/>
      <c r="H12" s="17" t="s">
        <v>392</v>
      </c>
      <c r="I12" s="21"/>
      <c r="J12" s="21"/>
      <c r="K12" s="21"/>
    </row>
    <row r="13" spans="1:11" ht="24.75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ht="24.75" customHeight="1" x14ac:dyDescent="0.25">
      <c r="A14" s="27" t="s">
        <v>399</v>
      </c>
      <c r="B14" s="404"/>
      <c r="C14" s="404"/>
      <c r="D14" s="404"/>
      <c r="E14" s="404">
        <v>0</v>
      </c>
      <c r="F14" s="404"/>
      <c r="G14" s="404">
        <v>0</v>
      </c>
      <c r="H14" s="404">
        <v>0</v>
      </c>
      <c r="I14" s="404">
        <v>0</v>
      </c>
      <c r="J14" s="404">
        <v>0</v>
      </c>
      <c r="K14" s="404">
        <v>0</v>
      </c>
    </row>
    <row r="15" spans="1:11" ht="24.75" customHeight="1" x14ac:dyDescent="0.25">
      <c r="A15" s="110" t="s">
        <v>400</v>
      </c>
      <c r="B15" s="404"/>
      <c r="C15" s="404"/>
      <c r="D15" s="404"/>
      <c r="E15" s="404"/>
      <c r="F15" s="404"/>
      <c r="G15" s="404"/>
      <c r="H15" s="404"/>
      <c r="I15" s="404"/>
      <c r="J15" s="404"/>
      <c r="K15" s="404"/>
    </row>
    <row r="16" spans="1:11" ht="24.75" customHeight="1" x14ac:dyDescent="0.25">
      <c r="A16" s="28" t="s">
        <v>401</v>
      </c>
      <c r="B16" s="404"/>
      <c r="C16" s="404"/>
      <c r="D16" s="404"/>
      <c r="E16" s="404">
        <v>0</v>
      </c>
      <c r="F16" s="404"/>
      <c r="G16" s="404">
        <v>0</v>
      </c>
      <c r="H16" s="404">
        <v>0</v>
      </c>
      <c r="I16" s="404">
        <v>0</v>
      </c>
      <c r="J16" s="404">
        <v>0</v>
      </c>
      <c r="K16" s="404">
        <v>0</v>
      </c>
    </row>
    <row r="17" spans="1:11" ht="24.75" customHeight="1" x14ac:dyDescent="0.25">
      <c r="A17" s="28" t="s">
        <v>402</v>
      </c>
      <c r="B17" s="404"/>
      <c r="C17" s="404"/>
      <c r="D17" s="404"/>
      <c r="E17" s="404"/>
      <c r="F17" s="404"/>
      <c r="G17" s="404"/>
      <c r="H17" s="404"/>
      <c r="I17" s="404"/>
      <c r="J17" s="404"/>
      <c r="K17" s="404"/>
    </row>
    <row r="18" spans="1:11" ht="24.75" customHeight="1" x14ac:dyDescent="0.25">
      <c r="A18" s="28" t="s">
        <v>403</v>
      </c>
      <c r="B18" s="404"/>
      <c r="C18" s="404"/>
      <c r="D18" s="404"/>
      <c r="E18" s="404">
        <v>0</v>
      </c>
      <c r="F18" s="404"/>
      <c r="G18" s="404">
        <v>0</v>
      </c>
      <c r="H18" s="404">
        <v>0</v>
      </c>
      <c r="I18" s="404">
        <v>0</v>
      </c>
      <c r="J18" s="404">
        <v>0</v>
      </c>
      <c r="K18" s="404">
        <v>0</v>
      </c>
    </row>
    <row r="19" spans="1:11" ht="24.75" customHeight="1" x14ac:dyDescent="0.25">
      <c r="A19" s="28" t="s">
        <v>404</v>
      </c>
      <c r="B19" s="404"/>
      <c r="C19" s="404"/>
      <c r="D19" s="404"/>
      <c r="E19" s="404"/>
      <c r="F19" s="404"/>
      <c r="G19" s="404"/>
      <c r="H19" s="404"/>
      <c r="I19" s="404"/>
      <c r="J19" s="404"/>
      <c r="K19" s="404"/>
    </row>
    <row r="20" spans="1:11" ht="24.75" customHeight="1" x14ac:dyDescent="0.25">
      <c r="A20" s="24"/>
      <c r="B20" s="404"/>
      <c r="C20" s="404"/>
      <c r="D20" s="404"/>
      <c r="E20" s="404">
        <v>0</v>
      </c>
      <c r="F20" s="404"/>
      <c r="G20" s="404">
        <v>0</v>
      </c>
      <c r="H20" s="404">
        <v>0</v>
      </c>
      <c r="I20" s="404">
        <v>0</v>
      </c>
      <c r="J20" s="404">
        <v>0</v>
      </c>
      <c r="K20" s="404">
        <v>0</v>
      </c>
    </row>
    <row r="21" spans="1:11" ht="24.75" customHeight="1" x14ac:dyDescent="0.25">
      <c r="A21" s="27" t="s">
        <v>405</v>
      </c>
      <c r="B21" s="404"/>
      <c r="C21" s="404"/>
      <c r="D21" s="404"/>
      <c r="E21" s="404"/>
      <c r="F21" s="404"/>
      <c r="G21" s="404"/>
      <c r="H21" s="404"/>
      <c r="I21" s="404"/>
      <c r="J21" s="404"/>
      <c r="K21" s="404"/>
    </row>
    <row r="22" spans="1:11" ht="24.75" customHeight="1" x14ac:dyDescent="0.25">
      <c r="A22" s="28" t="s">
        <v>406</v>
      </c>
      <c r="B22" s="404"/>
      <c r="C22" s="404"/>
      <c r="D22" s="404"/>
      <c r="E22" s="404">
        <v>0</v>
      </c>
      <c r="F22" s="404"/>
      <c r="G22" s="404">
        <v>0</v>
      </c>
      <c r="H22" s="404">
        <v>0</v>
      </c>
      <c r="I22" s="404">
        <v>0</v>
      </c>
      <c r="J22" s="404">
        <v>0</v>
      </c>
      <c r="K22" s="404">
        <v>0</v>
      </c>
    </row>
    <row r="23" spans="1:11" ht="24.75" customHeight="1" x14ac:dyDescent="0.25">
      <c r="A23" s="28" t="s">
        <v>407</v>
      </c>
      <c r="B23" s="404"/>
      <c r="C23" s="404"/>
      <c r="D23" s="404"/>
      <c r="E23" s="404"/>
      <c r="F23" s="404"/>
      <c r="G23" s="404"/>
      <c r="H23" s="404"/>
      <c r="I23" s="404"/>
      <c r="J23" s="404"/>
      <c r="K23" s="404"/>
    </row>
    <row r="24" spans="1:11" ht="24.75" customHeight="1" x14ac:dyDescent="0.25">
      <c r="A24" s="28" t="s">
        <v>408</v>
      </c>
      <c r="B24" s="404"/>
      <c r="C24" s="404"/>
      <c r="D24" s="404"/>
      <c r="E24" s="404">
        <v>0</v>
      </c>
      <c r="F24" s="404"/>
      <c r="G24" s="404">
        <v>0</v>
      </c>
      <c r="H24" s="404">
        <v>0</v>
      </c>
      <c r="I24" s="404">
        <v>0</v>
      </c>
      <c r="J24" s="404">
        <v>0</v>
      </c>
      <c r="K24" s="404">
        <v>0</v>
      </c>
    </row>
    <row r="25" spans="1:11" ht="24.75" customHeight="1" x14ac:dyDescent="0.25">
      <c r="A25" s="28" t="s">
        <v>409</v>
      </c>
      <c r="B25" s="404"/>
      <c r="C25" s="404"/>
      <c r="D25" s="404"/>
      <c r="E25" s="404"/>
      <c r="F25" s="404"/>
      <c r="G25" s="404"/>
      <c r="H25" s="404"/>
      <c r="I25" s="404"/>
      <c r="J25" s="404"/>
      <c r="K25" s="404"/>
    </row>
    <row r="26" spans="1:11" ht="24.75" customHeight="1" x14ac:dyDescent="0.25">
      <c r="A26" s="24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24.75" customHeight="1" x14ac:dyDescent="0.25">
      <c r="A27" s="27" t="s">
        <v>410</v>
      </c>
      <c r="B27" s="404"/>
      <c r="C27" s="404"/>
      <c r="D27" s="404"/>
      <c r="E27" s="404">
        <v>0</v>
      </c>
      <c r="F27" s="404"/>
      <c r="G27" s="404">
        <v>0</v>
      </c>
      <c r="H27" s="404">
        <v>0</v>
      </c>
      <c r="I27" s="404">
        <v>0</v>
      </c>
      <c r="J27" s="404">
        <v>0</v>
      </c>
      <c r="K27" s="404">
        <v>0</v>
      </c>
    </row>
    <row r="28" spans="1:11" ht="24.75" customHeight="1" x14ac:dyDescent="0.25">
      <c r="A28" s="27" t="s">
        <v>411</v>
      </c>
      <c r="B28" s="404"/>
      <c r="C28" s="404"/>
      <c r="D28" s="404"/>
      <c r="E28" s="404"/>
      <c r="F28" s="404"/>
      <c r="G28" s="404"/>
      <c r="H28" s="404"/>
      <c r="I28" s="404"/>
      <c r="J28" s="404"/>
      <c r="K28" s="404"/>
    </row>
    <row r="29" spans="1:11" ht="24.75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25">
      <c r="A30" s="8"/>
      <c r="B30" s="8"/>
      <c r="C30" s="8"/>
      <c r="D30" s="8"/>
      <c r="E30" s="8"/>
      <c r="F30" s="8"/>
      <c r="G30" s="8"/>
    </row>
    <row r="33" spans="1:10" x14ac:dyDescent="0.25">
      <c r="A33" s="357" t="s">
        <v>365</v>
      </c>
      <c r="B33" s="357"/>
      <c r="C33" s="357"/>
      <c r="D33" s="357"/>
      <c r="E33" s="11"/>
      <c r="G33" s="357" t="s">
        <v>369</v>
      </c>
      <c r="H33" s="357"/>
      <c r="I33" s="357"/>
      <c r="J33" s="357"/>
    </row>
    <row r="34" spans="1:10" x14ac:dyDescent="0.25">
      <c r="A34" s="357" t="s">
        <v>366</v>
      </c>
      <c r="B34" s="357"/>
      <c r="C34" s="357"/>
      <c r="D34" s="357"/>
      <c r="E34" s="11"/>
      <c r="G34" s="357" t="s">
        <v>367</v>
      </c>
      <c r="H34" s="357"/>
      <c r="I34" s="357"/>
      <c r="J34" s="357"/>
    </row>
  </sheetData>
  <mergeCells count="78">
    <mergeCell ref="G34:J34"/>
    <mergeCell ref="H27:H28"/>
    <mergeCell ref="I27:I28"/>
    <mergeCell ref="B27:B28"/>
    <mergeCell ref="C27:C28"/>
    <mergeCell ref="D27:D28"/>
    <mergeCell ref="E27:E28"/>
    <mergeCell ref="F27:F28"/>
    <mergeCell ref="G27:G28"/>
    <mergeCell ref="A33:D33"/>
    <mergeCell ref="A34:D34"/>
    <mergeCell ref="G33:J33"/>
    <mergeCell ref="J27:J28"/>
    <mergeCell ref="K27:K28"/>
    <mergeCell ref="H14:H15"/>
    <mergeCell ref="I14:I15"/>
    <mergeCell ref="J14:J15"/>
    <mergeCell ref="K14:K15"/>
    <mergeCell ref="A2:K2"/>
    <mergeCell ref="A3:K3"/>
    <mergeCell ref="A4:K4"/>
    <mergeCell ref="A5:K5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</mergeCells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zoomScaleNormal="100" workbookViewId="0">
      <selection activeCell="A33" sqref="A33:A35"/>
    </sheetView>
  </sheetViews>
  <sheetFormatPr baseColWidth="10" defaultRowHeight="12" x14ac:dyDescent="0.2"/>
  <cols>
    <col min="1" max="1" width="11.42578125" style="8"/>
    <col min="2" max="2" width="90" style="8" bestFit="1" customWidth="1"/>
    <col min="3" max="3" width="14" style="8" bestFit="1" customWidth="1"/>
    <col min="4" max="5" width="13.42578125" style="8" bestFit="1" customWidth="1"/>
    <col min="6" max="16384" width="11.42578125" style="8"/>
  </cols>
  <sheetData>
    <row r="1" spans="1:8" x14ac:dyDescent="0.2">
      <c r="A1" s="408" t="s">
        <v>433</v>
      </c>
      <c r="B1" s="408"/>
      <c r="C1" s="408"/>
      <c r="D1" s="408"/>
      <c r="E1" s="408"/>
    </row>
    <row r="2" spans="1:8" x14ac:dyDescent="0.2">
      <c r="A2" s="431" t="str">
        <f>'FORMATO 2 IADPyOP'!A2:I2</f>
        <v>UNIVERSIDAD TECNOLOGICA DE TLAXCALA</v>
      </c>
      <c r="B2" s="432"/>
      <c r="C2" s="432"/>
      <c r="D2" s="432"/>
      <c r="E2" s="378"/>
    </row>
    <row r="3" spans="1:8" x14ac:dyDescent="0.2">
      <c r="A3" s="433" t="s">
        <v>104</v>
      </c>
      <c r="B3" s="434"/>
      <c r="C3" s="434"/>
      <c r="D3" s="434"/>
      <c r="E3" s="380"/>
    </row>
    <row r="4" spans="1:8" x14ac:dyDescent="0.2">
      <c r="A4" s="433" t="str">
        <f>'FORMATO 2 IADPyOP'!A4:I4</f>
        <v>Del 01 de Enero al 30 de Junio  de 2018</v>
      </c>
      <c r="B4" s="434"/>
      <c r="C4" s="434"/>
      <c r="D4" s="434"/>
      <c r="E4" s="380"/>
    </row>
    <row r="5" spans="1:8" x14ac:dyDescent="0.2">
      <c r="A5" s="435" t="s">
        <v>0</v>
      </c>
      <c r="B5" s="436"/>
      <c r="C5" s="436"/>
      <c r="D5" s="436"/>
      <c r="E5" s="437"/>
    </row>
    <row r="6" spans="1:8" x14ac:dyDescent="0.2">
      <c r="A6" s="39"/>
      <c r="B6" s="39"/>
      <c r="C6" s="39"/>
      <c r="D6" s="39"/>
      <c r="E6" s="39"/>
    </row>
    <row r="7" spans="1:8" x14ac:dyDescent="0.2">
      <c r="A7" s="416" t="s">
        <v>1</v>
      </c>
      <c r="B7" s="417"/>
      <c r="C7" s="51" t="s">
        <v>105</v>
      </c>
      <c r="D7" s="383" t="s">
        <v>107</v>
      </c>
      <c r="E7" s="51" t="s">
        <v>108</v>
      </c>
    </row>
    <row r="8" spans="1:8" x14ac:dyDescent="0.2">
      <c r="A8" s="418"/>
      <c r="B8" s="419"/>
      <c r="C8" s="52" t="s">
        <v>106</v>
      </c>
      <c r="D8" s="385"/>
      <c r="E8" s="52" t="s">
        <v>109</v>
      </c>
    </row>
    <row r="9" spans="1:8" x14ac:dyDescent="0.2">
      <c r="A9" s="67"/>
      <c r="B9" s="68"/>
      <c r="C9" s="40"/>
      <c r="D9" s="40"/>
      <c r="E9" s="40"/>
    </row>
    <row r="10" spans="1:8" ht="12.75" x14ac:dyDescent="0.2">
      <c r="A10" s="69"/>
      <c r="B10" s="70" t="s">
        <v>110</v>
      </c>
      <c r="C10" s="216">
        <f>C11+C12+C13</f>
        <v>64533617</v>
      </c>
      <c r="D10" s="218">
        <f>D11+D12+D13</f>
        <v>34366347</v>
      </c>
      <c r="E10" s="220">
        <f>E11+E12+E13</f>
        <v>34153133</v>
      </c>
    </row>
    <row r="11" spans="1:8" ht="12.75" x14ac:dyDescent="0.2">
      <c r="A11" s="69"/>
      <c r="B11" s="71" t="s">
        <v>111</v>
      </c>
      <c r="C11" s="215">
        <f>+'FORMATO 5 EAID'!D50</f>
        <v>34100000</v>
      </c>
      <c r="D11" s="217">
        <f>'FORMATO 5 EAID'!G50</f>
        <v>20571500</v>
      </c>
      <c r="E11" s="219">
        <f>'FORMATO 5 EAID'!H50</f>
        <v>20358286</v>
      </c>
    </row>
    <row r="12" spans="1:8" ht="12.75" x14ac:dyDescent="0.2">
      <c r="A12" s="69"/>
      <c r="B12" s="71" t="s">
        <v>112</v>
      </c>
      <c r="C12" s="215">
        <f>+'FORMATO 5 EAID'!D86</f>
        <v>30433617</v>
      </c>
      <c r="D12" s="217">
        <f>'FORMATO 5 EAID'!G86</f>
        <v>13794847</v>
      </c>
      <c r="E12" s="219">
        <f>'FORMATO 5 EAID'!H86</f>
        <v>13794847</v>
      </c>
      <c r="H12" s="48"/>
    </row>
    <row r="13" spans="1:8" ht="12.75" x14ac:dyDescent="0.2">
      <c r="A13" s="69"/>
      <c r="B13" s="71" t="s">
        <v>113</v>
      </c>
      <c r="C13" s="215">
        <v>0</v>
      </c>
      <c r="D13" s="217">
        <v>0</v>
      </c>
      <c r="E13" s="219">
        <v>0</v>
      </c>
      <c r="H13" s="48"/>
    </row>
    <row r="14" spans="1:8" x14ac:dyDescent="0.2">
      <c r="A14" s="69"/>
      <c r="B14" s="72"/>
      <c r="C14" s="55"/>
      <c r="D14" s="55"/>
      <c r="E14" s="55"/>
    </row>
    <row r="15" spans="1:8" x14ac:dyDescent="0.2">
      <c r="A15" s="69"/>
      <c r="B15" s="70" t="s">
        <v>114</v>
      </c>
      <c r="C15" s="53">
        <f>C16+C17</f>
        <v>64533617.009999998</v>
      </c>
      <c r="D15" s="53">
        <f>D16+D17</f>
        <v>25291269.719999999</v>
      </c>
      <c r="E15" s="53">
        <f>E16+E17</f>
        <v>25135982</v>
      </c>
    </row>
    <row r="16" spans="1:8" x14ac:dyDescent="0.2">
      <c r="A16" s="69"/>
      <c r="B16" s="71" t="s">
        <v>115</v>
      </c>
      <c r="C16" s="31">
        <f>'FORMATO 6a) EAEPED'!D10</f>
        <v>34100000</v>
      </c>
      <c r="D16" s="31">
        <f>'FORMATO 6a) EAEPED'!G10</f>
        <v>11589590</v>
      </c>
      <c r="E16" s="31">
        <f>'FORMATO 6a) EAEPED'!H10</f>
        <v>11514939</v>
      </c>
    </row>
    <row r="17" spans="1:5" x14ac:dyDescent="0.2">
      <c r="A17" s="69"/>
      <c r="B17" s="71" t="s">
        <v>116</v>
      </c>
      <c r="C17" s="31">
        <f>+'FORMATO 6a) EAEPED'!D85</f>
        <v>30433617.009999998</v>
      </c>
      <c r="D17" s="31">
        <f>+'FORMATO 6a) EAEPED'!G85</f>
        <v>13701679.719999999</v>
      </c>
      <c r="E17" s="31">
        <f>+'FORMATO 6a) EAEPED'!H85</f>
        <v>13621043</v>
      </c>
    </row>
    <row r="18" spans="1:5" x14ac:dyDescent="0.2">
      <c r="A18" s="69"/>
      <c r="B18" s="72"/>
      <c r="C18" s="55"/>
      <c r="D18" s="55"/>
      <c r="E18" s="55"/>
    </row>
    <row r="19" spans="1:5" x14ac:dyDescent="0.2">
      <c r="A19" s="69"/>
      <c r="B19" s="70" t="s">
        <v>117</v>
      </c>
      <c r="C19" s="37">
        <f>C20+C21</f>
        <v>0</v>
      </c>
      <c r="D19" s="37">
        <f>D20+D21</f>
        <v>0</v>
      </c>
      <c r="E19" s="37">
        <f>E20+E21</f>
        <v>0</v>
      </c>
    </row>
    <row r="20" spans="1:5" x14ac:dyDescent="0.2">
      <c r="A20" s="69"/>
      <c r="B20" s="71" t="s">
        <v>118</v>
      </c>
      <c r="C20" s="54">
        <v>0</v>
      </c>
      <c r="D20" s="55">
        <v>0</v>
      </c>
      <c r="E20" s="55">
        <v>0</v>
      </c>
    </row>
    <row r="21" spans="1:5" x14ac:dyDescent="0.2">
      <c r="A21" s="414"/>
      <c r="B21" s="71" t="s">
        <v>119</v>
      </c>
      <c r="C21" s="438">
        <v>0</v>
      </c>
      <c r="D21" s="439">
        <v>0</v>
      </c>
      <c r="E21" s="439">
        <v>0</v>
      </c>
    </row>
    <row r="22" spans="1:5" x14ac:dyDescent="0.2">
      <c r="A22" s="414"/>
      <c r="B22" s="71" t="s">
        <v>120</v>
      </c>
      <c r="C22" s="438"/>
      <c r="D22" s="439"/>
      <c r="E22" s="439"/>
    </row>
    <row r="23" spans="1:5" x14ac:dyDescent="0.2">
      <c r="A23" s="69"/>
      <c r="B23" s="72"/>
      <c r="C23" s="55"/>
      <c r="D23" s="55"/>
      <c r="E23" s="55"/>
    </row>
    <row r="24" spans="1:5" x14ac:dyDescent="0.2">
      <c r="A24" s="414"/>
      <c r="B24" s="70" t="s">
        <v>121</v>
      </c>
      <c r="C24" s="46">
        <v>0</v>
      </c>
      <c r="D24" s="53">
        <f>+D10-D15+D19</f>
        <v>9075077.2800000012</v>
      </c>
      <c r="E24" s="53">
        <f>+E10-E15+E19</f>
        <v>9017151</v>
      </c>
    </row>
    <row r="25" spans="1:5" x14ac:dyDescent="0.2">
      <c r="A25" s="414"/>
      <c r="B25" s="70" t="s">
        <v>122</v>
      </c>
      <c r="C25" s="46">
        <f>C24-C13</f>
        <v>0</v>
      </c>
      <c r="D25" s="53">
        <f>D24-D13</f>
        <v>9075077.2800000012</v>
      </c>
      <c r="E25" s="53">
        <f>E24-E13</f>
        <v>9017151</v>
      </c>
    </row>
    <row r="26" spans="1:5" x14ac:dyDescent="0.2">
      <c r="A26" s="414"/>
      <c r="B26" s="72"/>
      <c r="C26" s="32"/>
      <c r="D26" s="32"/>
      <c r="E26" s="32"/>
    </row>
    <row r="27" spans="1:5" x14ac:dyDescent="0.2">
      <c r="A27" s="414"/>
      <c r="B27" s="70" t="s">
        <v>123</v>
      </c>
      <c r="C27" s="46">
        <f>C25-C19</f>
        <v>0</v>
      </c>
      <c r="D27" s="426">
        <f>D25-D19</f>
        <v>9075077.2800000012</v>
      </c>
      <c r="E27" s="426">
        <f>E25-E19</f>
        <v>9017151</v>
      </c>
    </row>
    <row r="28" spans="1:5" x14ac:dyDescent="0.2">
      <c r="A28" s="414"/>
      <c r="B28" s="70" t="s">
        <v>124</v>
      </c>
      <c r="C28" s="37"/>
      <c r="D28" s="426"/>
      <c r="E28" s="426"/>
    </row>
    <row r="29" spans="1:5" x14ac:dyDescent="0.2">
      <c r="A29" s="73"/>
      <c r="B29" s="74"/>
      <c r="C29" s="41"/>
      <c r="D29" s="41"/>
      <c r="E29" s="41"/>
    </row>
    <row r="30" spans="1:5" x14ac:dyDescent="0.2">
      <c r="A30" s="430"/>
      <c r="B30" s="430"/>
      <c r="C30" s="430"/>
      <c r="D30" s="430"/>
      <c r="E30" s="430"/>
    </row>
    <row r="31" spans="1:5" x14ac:dyDescent="0.2">
      <c r="A31" s="427" t="s">
        <v>125</v>
      </c>
      <c r="B31" s="428"/>
      <c r="C31" s="60" t="s">
        <v>126</v>
      </c>
      <c r="D31" s="60" t="s">
        <v>107</v>
      </c>
      <c r="E31" s="60" t="s">
        <v>109</v>
      </c>
    </row>
    <row r="32" spans="1:5" x14ac:dyDescent="0.2">
      <c r="A32" s="67"/>
      <c r="B32" s="68"/>
      <c r="C32" s="40"/>
      <c r="D32" s="40"/>
      <c r="E32" s="40"/>
    </row>
    <row r="33" spans="1:5" x14ac:dyDescent="0.2">
      <c r="A33" s="414"/>
      <c r="B33" s="70" t="s">
        <v>127</v>
      </c>
      <c r="C33" s="50">
        <v>0</v>
      </c>
      <c r="D33" s="50">
        <v>0</v>
      </c>
      <c r="E33" s="50">
        <v>0</v>
      </c>
    </row>
    <row r="34" spans="1:5" x14ac:dyDescent="0.2">
      <c r="A34" s="414"/>
      <c r="B34" s="71" t="s">
        <v>128</v>
      </c>
      <c r="C34" s="55">
        <v>0</v>
      </c>
      <c r="D34" s="55">
        <v>0</v>
      </c>
      <c r="E34" s="55">
        <v>0</v>
      </c>
    </row>
    <row r="35" spans="1:5" x14ac:dyDescent="0.2">
      <c r="A35" s="414"/>
      <c r="B35" s="71" t="s">
        <v>129</v>
      </c>
      <c r="C35" s="55">
        <v>0</v>
      </c>
      <c r="D35" s="55">
        <v>0</v>
      </c>
      <c r="E35" s="55">
        <v>0</v>
      </c>
    </row>
    <row r="36" spans="1:5" x14ac:dyDescent="0.2">
      <c r="A36" s="69"/>
      <c r="B36" s="72"/>
      <c r="C36" s="55"/>
      <c r="D36" s="55"/>
      <c r="E36" s="55"/>
    </row>
    <row r="37" spans="1:5" x14ac:dyDescent="0.2">
      <c r="A37" s="69"/>
      <c r="B37" s="70" t="s">
        <v>130</v>
      </c>
      <c r="C37" s="126">
        <f>C27+C33</f>
        <v>0</v>
      </c>
      <c r="D37" s="38">
        <f>D27+D33</f>
        <v>9075077.2800000012</v>
      </c>
      <c r="E37" s="38">
        <f>E27+E33</f>
        <v>9017151</v>
      </c>
    </row>
    <row r="38" spans="1:5" x14ac:dyDescent="0.2">
      <c r="A38" s="73"/>
      <c r="B38" s="74"/>
      <c r="C38" s="42"/>
      <c r="D38" s="42"/>
      <c r="E38" s="42"/>
    </row>
    <row r="39" spans="1:5" x14ac:dyDescent="0.2">
      <c r="A39" s="409"/>
      <c r="B39" s="409"/>
      <c r="C39" s="409"/>
      <c r="D39" s="409"/>
      <c r="E39" s="409"/>
    </row>
    <row r="40" spans="1:5" x14ac:dyDescent="0.2">
      <c r="A40" s="416" t="s">
        <v>125</v>
      </c>
      <c r="B40" s="417"/>
      <c r="C40" s="56" t="s">
        <v>105</v>
      </c>
      <c r="D40" s="383" t="s">
        <v>107</v>
      </c>
      <c r="E40" s="56" t="s">
        <v>108</v>
      </c>
    </row>
    <row r="41" spans="1:5" x14ac:dyDescent="0.2">
      <c r="A41" s="418"/>
      <c r="B41" s="419"/>
      <c r="C41" s="58" t="s">
        <v>126</v>
      </c>
      <c r="D41" s="385"/>
      <c r="E41" s="58" t="s">
        <v>109</v>
      </c>
    </row>
    <row r="42" spans="1:5" x14ac:dyDescent="0.2">
      <c r="A42" s="67"/>
      <c r="B42" s="68"/>
      <c r="C42" s="40"/>
      <c r="D42" s="40"/>
      <c r="E42" s="40"/>
    </row>
    <row r="43" spans="1:5" x14ac:dyDescent="0.2">
      <c r="A43" s="69"/>
      <c r="B43" s="70" t="s">
        <v>131</v>
      </c>
      <c r="C43" s="55"/>
      <c r="D43" s="55"/>
      <c r="E43" s="55"/>
    </row>
    <row r="44" spans="1:5" x14ac:dyDescent="0.2">
      <c r="A44" s="414"/>
      <c r="B44" s="71" t="s">
        <v>132</v>
      </c>
      <c r="C44" s="50">
        <v>0</v>
      </c>
      <c r="D44" s="50">
        <v>0</v>
      </c>
      <c r="E44" s="50">
        <v>0</v>
      </c>
    </row>
    <row r="45" spans="1:5" x14ac:dyDescent="0.2">
      <c r="A45" s="414"/>
      <c r="B45" s="71" t="s">
        <v>133</v>
      </c>
      <c r="C45" s="55">
        <v>0</v>
      </c>
      <c r="D45" s="55">
        <v>0</v>
      </c>
      <c r="E45" s="55">
        <v>0</v>
      </c>
    </row>
    <row r="46" spans="1:5" x14ac:dyDescent="0.2">
      <c r="A46" s="414"/>
      <c r="B46" s="71" t="s">
        <v>134</v>
      </c>
      <c r="C46" s="55">
        <v>0</v>
      </c>
      <c r="D46" s="55">
        <v>0</v>
      </c>
      <c r="E46" s="55">
        <v>0</v>
      </c>
    </row>
    <row r="47" spans="1:5" x14ac:dyDescent="0.2">
      <c r="A47" s="414"/>
      <c r="B47" s="70" t="s">
        <v>135</v>
      </c>
      <c r="C47" s="50">
        <v>0</v>
      </c>
      <c r="D47" s="50">
        <v>0</v>
      </c>
      <c r="E47" s="50">
        <v>0</v>
      </c>
    </row>
    <row r="48" spans="1:5" x14ac:dyDescent="0.2">
      <c r="A48" s="414"/>
      <c r="B48" s="71" t="s">
        <v>136</v>
      </c>
      <c r="C48" s="55">
        <v>0</v>
      </c>
      <c r="D48" s="55">
        <v>0</v>
      </c>
      <c r="E48" s="55">
        <v>0</v>
      </c>
    </row>
    <row r="49" spans="1:5" x14ac:dyDescent="0.2">
      <c r="A49" s="414"/>
      <c r="B49" s="71" t="s">
        <v>137</v>
      </c>
      <c r="C49" s="55">
        <v>0</v>
      </c>
      <c r="D49" s="55">
        <v>0</v>
      </c>
      <c r="E49" s="55">
        <v>0</v>
      </c>
    </row>
    <row r="50" spans="1:5" x14ac:dyDescent="0.2">
      <c r="A50" s="69"/>
      <c r="B50" s="72"/>
      <c r="C50" s="55"/>
      <c r="D50" s="55"/>
      <c r="E50" s="55"/>
    </row>
    <row r="51" spans="1:5" x14ac:dyDescent="0.2">
      <c r="A51" s="414"/>
      <c r="B51" s="423" t="s">
        <v>138</v>
      </c>
      <c r="C51" s="413">
        <f>C44+C47</f>
        <v>0</v>
      </c>
      <c r="D51" s="413">
        <f>D44+D47</f>
        <v>0</v>
      </c>
      <c r="E51" s="413">
        <f>E44+E47</f>
        <v>0</v>
      </c>
    </row>
    <row r="52" spans="1:5" x14ac:dyDescent="0.2">
      <c r="A52" s="415"/>
      <c r="B52" s="424"/>
      <c r="C52" s="425"/>
      <c r="D52" s="425"/>
      <c r="E52" s="425"/>
    </row>
    <row r="53" spans="1:5" x14ac:dyDescent="0.2">
      <c r="A53" s="410"/>
      <c r="B53" s="410"/>
      <c r="C53" s="410"/>
      <c r="D53" s="410"/>
      <c r="E53" s="410"/>
    </row>
    <row r="54" spans="1:5" x14ac:dyDescent="0.2">
      <c r="A54" s="416" t="s">
        <v>125</v>
      </c>
      <c r="B54" s="417"/>
      <c r="C54" s="51" t="s">
        <v>105</v>
      </c>
      <c r="D54" s="383" t="s">
        <v>107</v>
      </c>
      <c r="E54" s="51" t="s">
        <v>108</v>
      </c>
    </row>
    <row r="55" spans="1:5" x14ac:dyDescent="0.2">
      <c r="A55" s="418"/>
      <c r="B55" s="419"/>
      <c r="C55" s="52" t="s">
        <v>126</v>
      </c>
      <c r="D55" s="385"/>
      <c r="E55" s="52" t="s">
        <v>109</v>
      </c>
    </row>
    <row r="56" spans="1:5" x14ac:dyDescent="0.2">
      <c r="A56" s="420"/>
      <c r="B56" s="421"/>
      <c r="C56" s="43"/>
      <c r="D56" s="43"/>
      <c r="E56" s="43"/>
    </row>
    <row r="57" spans="1:5" x14ac:dyDescent="0.2">
      <c r="A57" s="414"/>
      <c r="B57" s="422" t="s">
        <v>111</v>
      </c>
      <c r="C57" s="429">
        <f>'FORMATO 5 EAID'!D50</f>
        <v>34100000</v>
      </c>
      <c r="D57" s="429">
        <f>D11</f>
        <v>20571500</v>
      </c>
      <c r="E57" s="429">
        <f>E11</f>
        <v>20358286</v>
      </c>
    </row>
    <row r="58" spans="1:5" x14ac:dyDescent="0.2">
      <c r="A58" s="414"/>
      <c r="B58" s="422"/>
      <c r="C58" s="429"/>
      <c r="D58" s="429"/>
      <c r="E58" s="429"/>
    </row>
    <row r="59" spans="1:5" x14ac:dyDescent="0.2">
      <c r="A59" s="414"/>
      <c r="B59" s="64" t="s">
        <v>139</v>
      </c>
      <c r="C59" s="50">
        <f>C60+C61</f>
        <v>0</v>
      </c>
      <c r="D59" s="50">
        <f>D60+D61</f>
        <v>0</v>
      </c>
      <c r="E59" s="50">
        <f>E60+E61</f>
        <v>0</v>
      </c>
    </row>
    <row r="60" spans="1:5" x14ac:dyDescent="0.2">
      <c r="A60" s="414"/>
      <c r="B60" s="71" t="s">
        <v>132</v>
      </c>
      <c r="C60" s="55">
        <v>0</v>
      </c>
      <c r="D60" s="55">
        <v>0</v>
      </c>
      <c r="E60" s="55">
        <v>0</v>
      </c>
    </row>
    <row r="61" spans="1:5" x14ac:dyDescent="0.2">
      <c r="A61" s="414"/>
      <c r="B61" s="71" t="s">
        <v>136</v>
      </c>
      <c r="C61" s="55">
        <v>0</v>
      </c>
      <c r="D61" s="55">
        <v>0</v>
      </c>
      <c r="E61" s="55">
        <v>0</v>
      </c>
    </row>
    <row r="62" spans="1:5" x14ac:dyDescent="0.2">
      <c r="A62" s="414"/>
      <c r="B62" s="75"/>
      <c r="C62" s="55" t="s">
        <v>412</v>
      </c>
      <c r="D62" s="55"/>
      <c r="E62" s="55"/>
    </row>
    <row r="63" spans="1:5" x14ac:dyDescent="0.2">
      <c r="A63" s="69"/>
      <c r="B63" s="75" t="s">
        <v>115</v>
      </c>
      <c r="C63" s="49">
        <f>C16</f>
        <v>34100000</v>
      </c>
      <c r="D63" s="49">
        <f>D16</f>
        <v>11589590</v>
      </c>
      <c r="E63" s="49">
        <f>E16</f>
        <v>11514939</v>
      </c>
    </row>
    <row r="64" spans="1:5" x14ac:dyDescent="0.2">
      <c r="A64" s="69"/>
      <c r="B64" s="75"/>
      <c r="C64" s="55"/>
      <c r="D64" s="55"/>
      <c r="E64" s="55"/>
    </row>
    <row r="65" spans="1:5" x14ac:dyDescent="0.2">
      <c r="A65" s="69"/>
      <c r="B65" s="75" t="s">
        <v>118</v>
      </c>
      <c r="C65" s="44">
        <v>0</v>
      </c>
      <c r="D65" s="55">
        <v>0</v>
      </c>
      <c r="E65" s="55">
        <v>0</v>
      </c>
    </row>
    <row r="66" spans="1:5" x14ac:dyDescent="0.2">
      <c r="A66" s="69"/>
      <c r="B66" s="75"/>
      <c r="C66" s="55"/>
      <c r="D66" s="55"/>
      <c r="E66" s="55"/>
    </row>
    <row r="67" spans="1:5" x14ac:dyDescent="0.2">
      <c r="A67" s="414"/>
      <c r="B67" s="76" t="s">
        <v>140</v>
      </c>
      <c r="C67" s="49">
        <f>C57+C59-C63+C65</f>
        <v>0</v>
      </c>
      <c r="D67" s="49">
        <f>D57+D59-D63+D65</f>
        <v>8981910</v>
      </c>
      <c r="E67" s="49">
        <f>E57+E59-E63+E65</f>
        <v>8843347</v>
      </c>
    </row>
    <row r="68" spans="1:5" x14ac:dyDescent="0.2">
      <c r="A68" s="414"/>
      <c r="B68" s="76" t="s">
        <v>141</v>
      </c>
      <c r="C68" s="49">
        <f>C67-C59</f>
        <v>0</v>
      </c>
      <c r="D68" s="49">
        <f>D67-D59</f>
        <v>8981910</v>
      </c>
      <c r="E68" s="49">
        <f>E67-E59</f>
        <v>8843347</v>
      </c>
    </row>
    <row r="69" spans="1:5" x14ac:dyDescent="0.2">
      <c r="A69" s="414"/>
      <c r="B69" s="76" t="s">
        <v>142</v>
      </c>
      <c r="C69" s="55"/>
      <c r="D69" s="55"/>
      <c r="E69" s="55"/>
    </row>
    <row r="70" spans="1:5" x14ac:dyDescent="0.2">
      <c r="A70" s="415"/>
      <c r="B70" s="77"/>
      <c r="C70" s="42"/>
      <c r="D70" s="42"/>
      <c r="E70" s="42"/>
    </row>
    <row r="71" spans="1:5" x14ac:dyDescent="0.2">
      <c r="A71" s="410"/>
      <c r="B71" s="410"/>
      <c r="C71" s="410"/>
      <c r="D71" s="410"/>
      <c r="E71" s="410"/>
    </row>
    <row r="72" spans="1:5" x14ac:dyDescent="0.2">
      <c r="A72" s="416" t="s">
        <v>125</v>
      </c>
      <c r="B72" s="417"/>
      <c r="C72" s="51" t="s">
        <v>105</v>
      </c>
      <c r="D72" s="383" t="s">
        <v>107</v>
      </c>
      <c r="E72" s="51" t="s">
        <v>108</v>
      </c>
    </row>
    <row r="73" spans="1:5" x14ac:dyDescent="0.2">
      <c r="A73" s="418"/>
      <c r="B73" s="419"/>
      <c r="C73" s="52" t="s">
        <v>126</v>
      </c>
      <c r="D73" s="385"/>
      <c r="E73" s="52" t="s">
        <v>109</v>
      </c>
    </row>
    <row r="74" spans="1:5" x14ac:dyDescent="0.2">
      <c r="A74" s="420"/>
      <c r="B74" s="421"/>
      <c r="C74" s="40"/>
      <c r="D74" s="40"/>
      <c r="E74" s="40"/>
    </row>
    <row r="75" spans="1:5" x14ac:dyDescent="0.2">
      <c r="A75" s="414"/>
      <c r="B75" s="422" t="s">
        <v>112</v>
      </c>
      <c r="C75" s="412">
        <f>C12</f>
        <v>30433617</v>
      </c>
      <c r="D75" s="412">
        <f>D12</f>
        <v>13794847</v>
      </c>
      <c r="E75" s="412">
        <f>E12</f>
        <v>13794847</v>
      </c>
    </row>
    <row r="76" spans="1:5" x14ac:dyDescent="0.2">
      <c r="A76" s="414"/>
      <c r="B76" s="422"/>
      <c r="C76" s="413"/>
      <c r="D76" s="413"/>
      <c r="E76" s="413"/>
    </row>
    <row r="77" spans="1:5" x14ac:dyDescent="0.2">
      <c r="A77" s="414"/>
      <c r="B77" s="75" t="s">
        <v>143</v>
      </c>
      <c r="C77" s="55">
        <v>0</v>
      </c>
      <c r="D77" s="55">
        <v>0</v>
      </c>
      <c r="E77" s="55">
        <v>0</v>
      </c>
    </row>
    <row r="78" spans="1:5" x14ac:dyDescent="0.2">
      <c r="A78" s="414"/>
      <c r="B78" s="75" t="s">
        <v>144</v>
      </c>
      <c r="C78" s="55">
        <v>0</v>
      </c>
      <c r="D78" s="55">
        <v>0</v>
      </c>
      <c r="E78" s="55">
        <v>0</v>
      </c>
    </row>
    <row r="79" spans="1:5" x14ac:dyDescent="0.2">
      <c r="A79" s="414"/>
      <c r="B79" s="71" t="s">
        <v>133</v>
      </c>
      <c r="C79" s="55">
        <v>0</v>
      </c>
      <c r="D79" s="55">
        <v>0</v>
      </c>
      <c r="E79" s="55">
        <v>0</v>
      </c>
    </row>
    <row r="80" spans="1:5" x14ac:dyDescent="0.2">
      <c r="A80" s="414"/>
      <c r="B80" s="71" t="s">
        <v>134</v>
      </c>
      <c r="C80" s="55">
        <v>0</v>
      </c>
      <c r="D80" s="55">
        <v>0</v>
      </c>
      <c r="E80" s="55">
        <v>0</v>
      </c>
    </row>
    <row r="81" spans="1:7" x14ac:dyDescent="0.2">
      <c r="A81" s="414"/>
      <c r="B81" s="71" t="s">
        <v>137</v>
      </c>
      <c r="C81" s="55"/>
      <c r="D81" s="55"/>
      <c r="E81" s="55"/>
    </row>
    <row r="82" spans="1:7" x14ac:dyDescent="0.2">
      <c r="A82" s="414"/>
      <c r="B82" s="75"/>
      <c r="C82" s="55"/>
      <c r="D82" s="55"/>
      <c r="E82" s="55"/>
    </row>
    <row r="83" spans="1:7" x14ac:dyDescent="0.2">
      <c r="A83" s="69"/>
      <c r="B83" s="75" t="s">
        <v>116</v>
      </c>
      <c r="C83" s="49">
        <f>C17</f>
        <v>30433617.009999998</v>
      </c>
      <c r="D83" s="133">
        <f>D17</f>
        <v>13701679.719999999</v>
      </c>
      <c r="E83" s="133">
        <f>E17</f>
        <v>13621043</v>
      </c>
    </row>
    <row r="84" spans="1:7" x14ac:dyDescent="0.2">
      <c r="A84" s="69"/>
      <c r="B84" s="75"/>
      <c r="C84" s="55"/>
      <c r="D84" s="55"/>
      <c r="E84" s="55"/>
    </row>
    <row r="85" spans="1:7" x14ac:dyDescent="0.2">
      <c r="A85" s="69"/>
      <c r="B85" s="75" t="s">
        <v>145</v>
      </c>
      <c r="C85" s="45">
        <v>0</v>
      </c>
      <c r="D85" s="50">
        <v>0</v>
      </c>
      <c r="E85" s="50">
        <v>0</v>
      </c>
    </row>
    <row r="86" spans="1:7" x14ac:dyDescent="0.2">
      <c r="A86" s="69"/>
      <c r="B86" s="75"/>
      <c r="C86" s="55"/>
      <c r="D86" s="55"/>
      <c r="E86" s="55"/>
    </row>
    <row r="87" spans="1:7" x14ac:dyDescent="0.2">
      <c r="A87" s="414"/>
      <c r="B87" s="76" t="s">
        <v>146</v>
      </c>
      <c r="C87" s="46">
        <f>C75+C77-C83+C85</f>
        <v>-9.9999979138374329E-3</v>
      </c>
      <c r="D87" s="46">
        <f>D75+D77-D83+D85</f>
        <v>93167.280000001192</v>
      </c>
      <c r="E87" s="46">
        <f>E75+E77-E83+E85</f>
        <v>173804</v>
      </c>
    </row>
    <row r="88" spans="1:7" x14ac:dyDescent="0.2">
      <c r="A88" s="414"/>
      <c r="B88" s="76" t="s">
        <v>147</v>
      </c>
      <c r="C88" s="46">
        <f>C87-C77</f>
        <v>-9.9999979138374329E-3</v>
      </c>
      <c r="D88" s="46">
        <f>D87-D77</f>
        <v>93167.280000001192</v>
      </c>
      <c r="E88" s="46">
        <f>E87-E77</f>
        <v>173804</v>
      </c>
    </row>
    <row r="89" spans="1:7" x14ac:dyDescent="0.2">
      <c r="A89" s="414"/>
      <c r="B89" s="76" t="s">
        <v>148</v>
      </c>
      <c r="C89" s="47"/>
      <c r="D89" s="47"/>
      <c r="E89" s="47"/>
    </row>
    <row r="90" spans="1:7" x14ac:dyDescent="0.2">
      <c r="A90" s="415"/>
      <c r="B90" s="77"/>
      <c r="C90" s="42"/>
      <c r="D90" s="42"/>
      <c r="E90" s="42"/>
    </row>
    <row r="91" spans="1:7" x14ac:dyDescent="0.2">
      <c r="A91" s="411"/>
      <c r="B91" s="411"/>
      <c r="C91" s="411"/>
      <c r="D91" s="411"/>
      <c r="E91" s="411"/>
    </row>
    <row r="92" spans="1:7" x14ac:dyDescent="0.2">
      <c r="A92" s="124"/>
      <c r="B92" s="124"/>
      <c r="C92" s="124"/>
      <c r="D92" s="124"/>
      <c r="E92" s="124"/>
    </row>
    <row r="93" spans="1:7" x14ac:dyDescent="0.2">
      <c r="A93" s="124"/>
      <c r="B93" s="124"/>
      <c r="C93" s="124"/>
      <c r="D93" s="124"/>
      <c r="E93" s="124"/>
    </row>
    <row r="94" spans="1:7" x14ac:dyDescent="0.2">
      <c r="A94" s="124"/>
      <c r="B94" s="124"/>
      <c r="C94" s="124"/>
      <c r="D94" s="124"/>
      <c r="E94" s="124"/>
    </row>
    <row r="96" spans="1:7" x14ac:dyDescent="0.2">
      <c r="B96" s="10" t="s">
        <v>368</v>
      </c>
      <c r="C96" s="357" t="s">
        <v>369</v>
      </c>
      <c r="D96" s="357"/>
      <c r="G96" s="9"/>
    </row>
    <row r="97" spans="2:7" x14ac:dyDescent="0.2">
      <c r="B97" s="10" t="s">
        <v>366</v>
      </c>
      <c r="C97" s="357" t="s">
        <v>367</v>
      </c>
      <c r="D97" s="357"/>
      <c r="G97" s="9"/>
    </row>
  </sheetData>
  <mergeCells count="53">
    <mergeCell ref="A21:A22"/>
    <mergeCell ref="C21:C22"/>
    <mergeCell ref="D21:D22"/>
    <mergeCell ref="E21:E22"/>
    <mergeCell ref="A24:A26"/>
    <mergeCell ref="A2:E2"/>
    <mergeCell ref="A3:E3"/>
    <mergeCell ref="A4:E4"/>
    <mergeCell ref="A5:E5"/>
    <mergeCell ref="A7:B8"/>
    <mergeCell ref="D7:D8"/>
    <mergeCell ref="A27:A28"/>
    <mergeCell ref="D27:D28"/>
    <mergeCell ref="E27:E28"/>
    <mergeCell ref="C97:D97"/>
    <mergeCell ref="C96:D96"/>
    <mergeCell ref="A31:B31"/>
    <mergeCell ref="C57:C58"/>
    <mergeCell ref="D57:D58"/>
    <mergeCell ref="E57:E58"/>
    <mergeCell ref="A30:E30"/>
    <mergeCell ref="A33:A35"/>
    <mergeCell ref="A40:B41"/>
    <mergeCell ref="D40:D41"/>
    <mergeCell ref="A44:A46"/>
    <mergeCell ref="A47:A49"/>
    <mergeCell ref="A67:A70"/>
    <mergeCell ref="A51:A52"/>
    <mergeCell ref="B51:B52"/>
    <mergeCell ref="C51:C52"/>
    <mergeCell ref="D51:D52"/>
    <mergeCell ref="E51:E52"/>
    <mergeCell ref="A54:B55"/>
    <mergeCell ref="D54:D55"/>
    <mergeCell ref="A56:B56"/>
    <mergeCell ref="A57:A58"/>
    <mergeCell ref="B57:B58"/>
    <mergeCell ref="A1:E1"/>
    <mergeCell ref="A39:E39"/>
    <mergeCell ref="A53:E53"/>
    <mergeCell ref="A71:E71"/>
    <mergeCell ref="A91:E91"/>
    <mergeCell ref="E75:E76"/>
    <mergeCell ref="A77:A82"/>
    <mergeCell ref="A87:A90"/>
    <mergeCell ref="A72:B73"/>
    <mergeCell ref="D72:D73"/>
    <mergeCell ref="A74:B74"/>
    <mergeCell ref="A75:A76"/>
    <mergeCell ref="B75:B76"/>
    <mergeCell ref="C75:C76"/>
    <mergeCell ref="D75:D76"/>
    <mergeCell ref="A59:A62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10"/>
  <sheetViews>
    <sheetView zoomScaleNormal="100" workbookViewId="0">
      <selection activeCell="J53" sqref="J53"/>
    </sheetView>
  </sheetViews>
  <sheetFormatPr baseColWidth="10" defaultRowHeight="12" x14ac:dyDescent="0.2"/>
  <cols>
    <col min="1" max="2" width="11.42578125" style="8"/>
    <col min="3" max="3" width="47.85546875" style="8" bestFit="1" customWidth="1"/>
    <col min="4" max="4" width="13.5703125" style="92" bestFit="1" customWidth="1"/>
    <col min="5" max="5" width="15.7109375" style="92" bestFit="1" customWidth="1"/>
    <col min="6" max="6" width="13.28515625" style="92" bestFit="1" customWidth="1"/>
    <col min="7" max="7" width="11.85546875" style="92" customWidth="1"/>
    <col min="8" max="8" width="13.28515625" style="92" bestFit="1" customWidth="1"/>
    <col min="9" max="9" width="14.7109375" style="92" bestFit="1" customWidth="1"/>
    <col min="10" max="10" width="11.42578125" style="8"/>
    <col min="11" max="11" width="12.7109375" style="8" bestFit="1" customWidth="1"/>
    <col min="12" max="16384" width="11.42578125" style="8"/>
  </cols>
  <sheetData>
    <row r="1" spans="1:9" x14ac:dyDescent="0.2">
      <c r="A1" s="408" t="s">
        <v>434</v>
      </c>
      <c r="B1" s="408"/>
      <c r="C1" s="408"/>
      <c r="D1" s="408"/>
      <c r="E1" s="408"/>
      <c r="F1" s="408"/>
      <c r="G1" s="408"/>
      <c r="H1" s="408"/>
      <c r="I1" s="408"/>
    </row>
    <row r="2" spans="1:9" x14ac:dyDescent="0.2">
      <c r="A2" s="431" t="str">
        <f>'FORMATO 4 BP'!A2:E2</f>
        <v>UNIVERSIDAD TECNOLOGICA DE TLAXCALA</v>
      </c>
      <c r="B2" s="432"/>
      <c r="C2" s="432"/>
      <c r="D2" s="432"/>
      <c r="E2" s="432"/>
      <c r="F2" s="432"/>
      <c r="G2" s="432"/>
      <c r="H2" s="432"/>
      <c r="I2" s="378"/>
    </row>
    <row r="3" spans="1:9" x14ac:dyDescent="0.2">
      <c r="A3" s="433" t="s">
        <v>149</v>
      </c>
      <c r="B3" s="434"/>
      <c r="C3" s="434"/>
      <c r="D3" s="434"/>
      <c r="E3" s="434"/>
      <c r="F3" s="434"/>
      <c r="G3" s="434"/>
      <c r="H3" s="434"/>
      <c r="I3" s="380"/>
    </row>
    <row r="4" spans="1:9" x14ac:dyDescent="0.2">
      <c r="A4" s="433" t="str">
        <f>'FORMATO 4 BP'!A4:E4</f>
        <v>Del 01 de Enero al 30 de Junio  de 2018</v>
      </c>
      <c r="B4" s="434"/>
      <c r="C4" s="434"/>
      <c r="D4" s="434"/>
      <c r="E4" s="434"/>
      <c r="F4" s="434"/>
      <c r="G4" s="434"/>
      <c r="H4" s="434"/>
      <c r="I4" s="380"/>
    </row>
    <row r="5" spans="1:9" x14ac:dyDescent="0.2">
      <c r="A5" s="435" t="s">
        <v>0</v>
      </c>
      <c r="B5" s="436"/>
      <c r="C5" s="436"/>
      <c r="D5" s="436"/>
      <c r="E5" s="436"/>
      <c r="F5" s="436"/>
      <c r="G5" s="436"/>
      <c r="H5" s="436"/>
      <c r="I5" s="437"/>
    </row>
    <row r="6" spans="1:9" x14ac:dyDescent="0.2">
      <c r="A6" s="459"/>
      <c r="B6" s="460"/>
      <c r="C6" s="461"/>
      <c r="D6" s="462" t="s">
        <v>150</v>
      </c>
      <c r="E6" s="463"/>
      <c r="F6" s="463"/>
      <c r="G6" s="463"/>
      <c r="H6" s="464"/>
      <c r="I6" s="465" t="s">
        <v>151</v>
      </c>
    </row>
    <row r="7" spans="1:9" x14ac:dyDescent="0.2">
      <c r="A7" s="433" t="s">
        <v>125</v>
      </c>
      <c r="B7" s="434"/>
      <c r="C7" s="380"/>
      <c r="D7" s="465" t="s">
        <v>153</v>
      </c>
      <c r="E7" s="78" t="s">
        <v>154</v>
      </c>
      <c r="F7" s="465" t="s">
        <v>156</v>
      </c>
      <c r="G7" s="465" t="s">
        <v>107</v>
      </c>
      <c r="H7" s="465" t="s">
        <v>157</v>
      </c>
      <c r="I7" s="466"/>
    </row>
    <row r="8" spans="1:9" x14ac:dyDescent="0.2">
      <c r="A8" s="435" t="s">
        <v>152</v>
      </c>
      <c r="B8" s="436"/>
      <c r="C8" s="437"/>
      <c r="D8" s="467"/>
      <c r="E8" s="79" t="s">
        <v>155</v>
      </c>
      <c r="F8" s="467"/>
      <c r="G8" s="467"/>
      <c r="H8" s="467"/>
      <c r="I8" s="467"/>
    </row>
    <row r="9" spans="1:9" x14ac:dyDescent="0.2">
      <c r="A9" s="468"/>
      <c r="B9" s="469"/>
      <c r="C9" s="470"/>
      <c r="D9" s="80"/>
      <c r="E9" s="80"/>
      <c r="F9" s="80"/>
      <c r="G9" s="80"/>
      <c r="H9" s="80"/>
      <c r="I9" s="80"/>
    </row>
    <row r="10" spans="1:9" x14ac:dyDescent="0.2">
      <c r="A10" s="452" t="s">
        <v>158</v>
      </c>
      <c r="B10" s="453"/>
      <c r="C10" s="447"/>
      <c r="D10" s="81"/>
      <c r="E10" s="81"/>
      <c r="F10" s="81"/>
      <c r="G10" s="81"/>
      <c r="H10" s="81"/>
      <c r="I10" s="81"/>
    </row>
    <row r="11" spans="1:9" x14ac:dyDescent="0.2">
      <c r="A11" s="6"/>
      <c r="B11" s="448" t="s">
        <v>159</v>
      </c>
      <c r="C11" s="449"/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</row>
    <row r="12" spans="1:9" x14ac:dyDescent="0.2">
      <c r="A12" s="6"/>
      <c r="B12" s="448" t="s">
        <v>160</v>
      </c>
      <c r="C12" s="449"/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</row>
    <row r="13" spans="1:9" x14ac:dyDescent="0.2">
      <c r="A13" s="6"/>
      <c r="B13" s="448" t="s">
        <v>161</v>
      </c>
      <c r="C13" s="449"/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</row>
    <row r="14" spans="1:9" x14ac:dyDescent="0.2">
      <c r="A14" s="6"/>
      <c r="B14" s="448" t="s">
        <v>162</v>
      </c>
      <c r="C14" s="449"/>
      <c r="D14" s="81">
        <v>0</v>
      </c>
      <c r="E14" s="81">
        <v>0</v>
      </c>
      <c r="F14" s="81">
        <v>0</v>
      </c>
      <c r="G14" s="262">
        <v>20725</v>
      </c>
      <c r="H14" s="81">
        <v>20725</v>
      </c>
      <c r="I14" s="81">
        <f>H14-D14</f>
        <v>20725</v>
      </c>
    </row>
    <row r="15" spans="1:9" x14ac:dyDescent="0.2">
      <c r="A15" s="12"/>
      <c r="B15" s="448" t="s">
        <v>163</v>
      </c>
      <c r="C15" s="449"/>
      <c r="D15" s="81">
        <v>0</v>
      </c>
      <c r="E15" s="81">
        <v>0</v>
      </c>
      <c r="F15" s="81">
        <f>D15+E15</f>
        <v>0</v>
      </c>
      <c r="G15" s="262">
        <v>1557</v>
      </c>
      <c r="H15" s="81">
        <v>1557</v>
      </c>
      <c r="I15" s="81">
        <f>H15-D15</f>
        <v>1557</v>
      </c>
    </row>
    <row r="16" spans="1:9" x14ac:dyDescent="0.2">
      <c r="A16" s="6"/>
      <c r="B16" s="448" t="s">
        <v>164</v>
      </c>
      <c r="C16" s="449"/>
      <c r="D16" s="81">
        <v>0</v>
      </c>
      <c r="E16" s="81">
        <v>0</v>
      </c>
      <c r="F16" s="81">
        <f>D16+E16</f>
        <v>0</v>
      </c>
      <c r="G16" s="262">
        <v>0</v>
      </c>
      <c r="H16" s="81">
        <v>0</v>
      </c>
      <c r="I16" s="81">
        <f>H16-D16</f>
        <v>0</v>
      </c>
    </row>
    <row r="17" spans="1:9" x14ac:dyDescent="0.2">
      <c r="A17" s="6"/>
      <c r="B17" s="448" t="s">
        <v>165</v>
      </c>
      <c r="C17" s="449"/>
      <c r="D17" s="81">
        <v>0</v>
      </c>
      <c r="E17" s="81">
        <v>0</v>
      </c>
      <c r="F17" s="81">
        <f>D17+E17</f>
        <v>0</v>
      </c>
      <c r="G17" s="262">
        <v>1725616</v>
      </c>
      <c r="H17" s="81">
        <v>1512403</v>
      </c>
      <c r="I17" s="81">
        <f>H17-D17</f>
        <v>1512403</v>
      </c>
    </row>
    <row r="18" spans="1:9" x14ac:dyDescent="0.2">
      <c r="A18" s="445"/>
      <c r="B18" s="448" t="s">
        <v>166</v>
      </c>
      <c r="C18" s="449"/>
      <c r="D18" s="81">
        <f t="shared" ref="D18:I18" si="0">D20+D21+D22+D23+D24+D25+D26+D27+D28+D29+D30+D31+D32+D33</f>
        <v>0</v>
      </c>
      <c r="E18" s="81">
        <f t="shared" si="0"/>
        <v>0</v>
      </c>
      <c r="F18" s="81">
        <f t="shared" si="0"/>
        <v>0</v>
      </c>
      <c r="G18" s="81">
        <f t="shared" si="0"/>
        <v>0</v>
      </c>
      <c r="H18" s="81">
        <f t="shared" si="0"/>
        <v>0</v>
      </c>
      <c r="I18" s="81">
        <f t="shared" si="0"/>
        <v>0</v>
      </c>
    </row>
    <row r="19" spans="1:9" x14ac:dyDescent="0.2">
      <c r="A19" s="445"/>
      <c r="B19" s="448" t="s">
        <v>167</v>
      </c>
      <c r="C19" s="449"/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</row>
    <row r="20" spans="1:9" x14ac:dyDescent="0.2">
      <c r="A20" s="6"/>
      <c r="B20" s="82"/>
      <c r="C20" s="83" t="s">
        <v>168</v>
      </c>
      <c r="D20" s="81">
        <v>0</v>
      </c>
      <c r="E20" s="81">
        <v>0</v>
      </c>
      <c r="F20" s="81">
        <f>D20+E20</f>
        <v>0</v>
      </c>
      <c r="G20" s="81">
        <v>0</v>
      </c>
      <c r="H20" s="81">
        <v>0</v>
      </c>
      <c r="I20" s="81">
        <f>H20-D20</f>
        <v>0</v>
      </c>
    </row>
    <row r="21" spans="1:9" x14ac:dyDescent="0.2">
      <c r="A21" s="6"/>
      <c r="B21" s="82"/>
      <c r="C21" s="83" t="s">
        <v>169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</row>
    <row r="22" spans="1:9" x14ac:dyDescent="0.2">
      <c r="A22" s="6"/>
      <c r="B22" s="82"/>
      <c r="C22" s="83" t="s">
        <v>170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</row>
    <row r="23" spans="1:9" x14ac:dyDescent="0.2">
      <c r="A23" s="6"/>
      <c r="B23" s="82"/>
      <c r="C23" s="83" t="s">
        <v>171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</row>
    <row r="24" spans="1:9" x14ac:dyDescent="0.2">
      <c r="A24" s="6"/>
      <c r="B24" s="82"/>
      <c r="C24" s="83" t="s">
        <v>172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</row>
    <row r="25" spans="1:9" x14ac:dyDescent="0.2">
      <c r="A25" s="445"/>
      <c r="B25" s="450"/>
      <c r="C25" s="83" t="s">
        <v>173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</row>
    <row r="26" spans="1:9" x14ac:dyDescent="0.2">
      <c r="A26" s="445"/>
      <c r="B26" s="450"/>
      <c r="C26" s="83" t="s">
        <v>174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</row>
    <row r="27" spans="1:9" x14ac:dyDescent="0.2">
      <c r="A27" s="445"/>
      <c r="B27" s="450"/>
      <c r="C27" s="83" t="s">
        <v>175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</row>
    <row r="28" spans="1:9" x14ac:dyDescent="0.2">
      <c r="A28" s="445"/>
      <c r="B28" s="450"/>
      <c r="C28" s="83" t="s">
        <v>176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</row>
    <row r="29" spans="1:9" x14ac:dyDescent="0.2">
      <c r="A29" s="6"/>
      <c r="B29" s="82"/>
      <c r="C29" s="83" t="s">
        <v>177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</row>
    <row r="30" spans="1:9" x14ac:dyDescent="0.2">
      <c r="A30" s="6"/>
      <c r="B30" s="82"/>
      <c r="C30" s="83" t="s">
        <v>178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</row>
    <row r="31" spans="1:9" x14ac:dyDescent="0.2">
      <c r="A31" s="6"/>
      <c r="B31" s="82"/>
      <c r="C31" s="83" t="s">
        <v>179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</row>
    <row r="32" spans="1:9" x14ac:dyDescent="0.2">
      <c r="A32" s="445"/>
      <c r="B32" s="450"/>
      <c r="C32" s="83" t="s">
        <v>180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</row>
    <row r="33" spans="1:9" x14ac:dyDescent="0.2">
      <c r="A33" s="445"/>
      <c r="B33" s="450"/>
      <c r="C33" s="83" t="s">
        <v>181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</row>
    <row r="34" spans="1:9" x14ac:dyDescent="0.2">
      <c r="A34" s="445"/>
      <c r="B34" s="448" t="s">
        <v>182</v>
      </c>
      <c r="C34" s="449"/>
      <c r="D34" s="81">
        <f t="shared" ref="D34:I34" si="1">D36+D37+D38+D39+D41</f>
        <v>0</v>
      </c>
      <c r="E34" s="81">
        <f t="shared" si="1"/>
        <v>0</v>
      </c>
      <c r="F34" s="81">
        <f t="shared" si="1"/>
        <v>0</v>
      </c>
      <c r="G34" s="81">
        <f t="shared" si="1"/>
        <v>0</v>
      </c>
      <c r="H34" s="81">
        <f t="shared" si="1"/>
        <v>0</v>
      </c>
      <c r="I34" s="81">
        <f t="shared" si="1"/>
        <v>0</v>
      </c>
    </row>
    <row r="35" spans="1:9" x14ac:dyDescent="0.2">
      <c r="A35" s="445"/>
      <c r="B35" s="448" t="s">
        <v>183</v>
      </c>
      <c r="C35" s="449"/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</row>
    <row r="36" spans="1:9" x14ac:dyDescent="0.2">
      <c r="A36" s="6"/>
      <c r="B36" s="82"/>
      <c r="C36" s="83" t="s">
        <v>184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</row>
    <row r="37" spans="1:9" x14ac:dyDescent="0.2">
      <c r="A37" s="6"/>
      <c r="B37" s="82"/>
      <c r="C37" s="83" t="s">
        <v>185</v>
      </c>
      <c r="D37" s="81">
        <v>0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</row>
    <row r="38" spans="1:9" x14ac:dyDescent="0.2">
      <c r="A38" s="6"/>
      <c r="B38" s="82"/>
      <c r="C38" s="83" t="s">
        <v>186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</row>
    <row r="39" spans="1:9" x14ac:dyDescent="0.2">
      <c r="A39" s="445"/>
      <c r="B39" s="450"/>
      <c r="C39" s="83" t="s">
        <v>187</v>
      </c>
      <c r="D39" s="81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</row>
    <row r="40" spans="1:9" x14ac:dyDescent="0.2">
      <c r="A40" s="445"/>
      <c r="B40" s="450"/>
      <c r="C40" s="83" t="s">
        <v>188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</row>
    <row r="41" spans="1:9" x14ac:dyDescent="0.2">
      <c r="A41" s="6"/>
      <c r="B41" s="84"/>
      <c r="C41" s="83" t="s">
        <v>189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</row>
    <row r="42" spans="1:9" x14ac:dyDescent="0.2">
      <c r="A42" s="6"/>
      <c r="B42" s="457" t="s">
        <v>190</v>
      </c>
      <c r="C42" s="449"/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</row>
    <row r="43" spans="1:9" x14ac:dyDescent="0.2">
      <c r="A43" s="6"/>
      <c r="B43" s="457" t="s">
        <v>191</v>
      </c>
      <c r="C43" s="449"/>
      <c r="D43" s="81">
        <f>D44</f>
        <v>0</v>
      </c>
      <c r="E43" s="81">
        <v>0</v>
      </c>
      <c r="F43" s="81">
        <f>F44</f>
        <v>0</v>
      </c>
      <c r="G43" s="81">
        <f>G44</f>
        <v>4</v>
      </c>
      <c r="H43" s="81">
        <f>H44</f>
        <v>4</v>
      </c>
      <c r="I43" s="81">
        <f>I44</f>
        <v>4</v>
      </c>
    </row>
    <row r="44" spans="1:9" x14ac:dyDescent="0.2">
      <c r="A44" s="6"/>
      <c r="B44" s="82"/>
      <c r="C44" s="83" t="s">
        <v>192</v>
      </c>
      <c r="D44" s="81">
        <v>0</v>
      </c>
      <c r="E44" s="81">
        <v>0</v>
      </c>
      <c r="F44" s="81">
        <v>0</v>
      </c>
      <c r="G44" s="81">
        <v>4</v>
      </c>
      <c r="H44" s="81">
        <v>4</v>
      </c>
      <c r="I44" s="81">
        <v>4</v>
      </c>
    </row>
    <row r="45" spans="1:9" x14ac:dyDescent="0.2">
      <c r="A45" s="6"/>
      <c r="B45" s="448" t="s">
        <v>193</v>
      </c>
      <c r="C45" s="449"/>
      <c r="D45" s="81">
        <f>D46+D47</f>
        <v>34100000</v>
      </c>
      <c r="E45" s="81">
        <f>E46+E47</f>
        <v>0</v>
      </c>
      <c r="F45" s="81">
        <f>F46+F47</f>
        <v>34100000</v>
      </c>
      <c r="G45" s="81">
        <v>18823448</v>
      </c>
      <c r="H45" s="81">
        <v>18823597</v>
      </c>
      <c r="I45" s="81">
        <v>-15276403</v>
      </c>
    </row>
    <row r="46" spans="1:9" x14ac:dyDescent="0.2">
      <c r="A46" s="6"/>
      <c r="B46" s="82"/>
      <c r="C46" s="83" t="s">
        <v>194</v>
      </c>
      <c r="D46" s="81">
        <v>34100000</v>
      </c>
      <c r="E46" s="81">
        <v>0</v>
      </c>
      <c r="F46" s="81">
        <v>34100000</v>
      </c>
      <c r="G46" s="81">
        <v>18823448</v>
      </c>
      <c r="H46" s="81">
        <v>18823597</v>
      </c>
      <c r="I46" s="81">
        <f>H46-D46</f>
        <v>-15276403</v>
      </c>
    </row>
    <row r="47" spans="1:9" x14ac:dyDescent="0.2">
      <c r="A47" s="6"/>
      <c r="B47" s="82"/>
      <c r="C47" s="83" t="s">
        <v>195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</row>
    <row r="48" spans="1:9" x14ac:dyDescent="0.2">
      <c r="A48" s="6"/>
      <c r="B48" s="82"/>
      <c r="C48" s="85"/>
      <c r="D48" s="81"/>
      <c r="E48" s="81"/>
      <c r="F48" s="81"/>
      <c r="G48" s="81"/>
      <c r="H48" s="81"/>
      <c r="I48" s="81"/>
    </row>
    <row r="49" spans="1:11" x14ac:dyDescent="0.2">
      <c r="A49" s="452" t="s">
        <v>196</v>
      </c>
      <c r="B49" s="453"/>
      <c r="C49" s="447"/>
    </row>
    <row r="50" spans="1:11" x14ac:dyDescent="0.2">
      <c r="A50" s="452" t="s">
        <v>197</v>
      </c>
      <c r="B50" s="453"/>
      <c r="C50" s="447"/>
      <c r="D50" s="140">
        <f t="shared" ref="D50:I50" si="2">D11+D12+D13+D14+D15+D16+D17+D18+D34+D42+D43+D45</f>
        <v>34100000</v>
      </c>
      <c r="E50" s="140">
        <f t="shared" si="2"/>
        <v>0</v>
      </c>
      <c r="F50" s="140">
        <f t="shared" si="2"/>
        <v>34100000</v>
      </c>
      <c r="G50" s="140">
        <v>20571500</v>
      </c>
      <c r="H50" s="140">
        <f>H11+H12+H13+H14+H15+H16+H17+H18+H34+H42+H43+H45</f>
        <v>20358286</v>
      </c>
      <c r="I50" s="140">
        <f t="shared" si="2"/>
        <v>-13741714</v>
      </c>
      <c r="J50" s="86"/>
    </row>
    <row r="51" spans="1:11" x14ac:dyDescent="0.2">
      <c r="A51" s="445"/>
      <c r="B51" s="455"/>
      <c r="C51" s="451"/>
      <c r="D51" s="140"/>
      <c r="E51" s="140"/>
      <c r="F51" s="140"/>
      <c r="G51" s="140"/>
      <c r="H51" s="140"/>
      <c r="I51" s="140"/>
      <c r="K51" s="86"/>
    </row>
    <row r="52" spans="1:11" x14ac:dyDescent="0.2">
      <c r="A52" s="452" t="s">
        <v>198</v>
      </c>
      <c r="B52" s="453"/>
      <c r="C52" s="447"/>
      <c r="D52" s="456"/>
      <c r="E52" s="456"/>
      <c r="F52" s="456"/>
      <c r="G52" s="456"/>
      <c r="H52" s="456"/>
      <c r="I52" s="444"/>
    </row>
    <row r="53" spans="1:11" x14ac:dyDescent="0.2">
      <c r="A53" s="452" t="s">
        <v>199</v>
      </c>
      <c r="B53" s="453"/>
      <c r="C53" s="447"/>
      <c r="D53" s="456"/>
      <c r="E53" s="456"/>
      <c r="F53" s="456"/>
      <c r="G53" s="456"/>
      <c r="H53" s="456"/>
      <c r="I53" s="444"/>
    </row>
    <row r="54" spans="1:11" x14ac:dyDescent="0.2">
      <c r="A54" s="6"/>
      <c r="B54" s="82"/>
      <c r="C54" s="85"/>
      <c r="D54" s="87"/>
      <c r="E54" s="87"/>
      <c r="F54" s="87"/>
      <c r="G54" s="87"/>
      <c r="H54" s="87"/>
      <c r="I54" s="87"/>
    </row>
    <row r="55" spans="1:11" x14ac:dyDescent="0.2">
      <c r="A55" s="452" t="s">
        <v>200</v>
      </c>
      <c r="B55" s="453"/>
      <c r="C55" s="447"/>
      <c r="D55" s="81"/>
      <c r="E55" s="81"/>
      <c r="F55" s="81"/>
      <c r="G55" s="81"/>
      <c r="H55" s="81"/>
      <c r="I55" s="81"/>
    </row>
    <row r="56" spans="1:11" x14ac:dyDescent="0.2">
      <c r="A56" s="6"/>
      <c r="B56" s="448" t="s">
        <v>201</v>
      </c>
      <c r="C56" s="449"/>
      <c r="D56" s="88">
        <f t="shared" ref="D56:I56" si="3">D57+D59+D61+D63+D66+D67+D69+D71</f>
        <v>0</v>
      </c>
      <c r="E56" s="88">
        <f t="shared" si="3"/>
        <v>0</v>
      </c>
      <c r="F56" s="88">
        <f t="shared" si="3"/>
        <v>0</v>
      </c>
      <c r="G56" s="88">
        <f t="shared" si="3"/>
        <v>1840</v>
      </c>
      <c r="H56" s="88">
        <f t="shared" si="3"/>
        <v>1840</v>
      </c>
      <c r="I56" s="88">
        <f t="shared" si="3"/>
        <v>1840</v>
      </c>
    </row>
    <row r="57" spans="1:11" x14ac:dyDescent="0.2">
      <c r="A57" s="445"/>
      <c r="B57" s="450"/>
      <c r="C57" s="83" t="s">
        <v>202</v>
      </c>
      <c r="D57" s="444">
        <v>0</v>
      </c>
      <c r="E57" s="444">
        <v>0</v>
      </c>
      <c r="F57" s="444">
        <v>0</v>
      </c>
      <c r="G57" s="444">
        <v>0</v>
      </c>
      <c r="H57" s="444">
        <v>0</v>
      </c>
      <c r="I57" s="444">
        <v>0</v>
      </c>
    </row>
    <row r="58" spans="1:11" x14ac:dyDescent="0.2">
      <c r="A58" s="445"/>
      <c r="B58" s="450"/>
      <c r="C58" s="83" t="s">
        <v>203</v>
      </c>
      <c r="D58" s="444"/>
      <c r="E58" s="444"/>
      <c r="F58" s="444"/>
      <c r="G58" s="444"/>
      <c r="H58" s="444"/>
      <c r="I58" s="444"/>
    </row>
    <row r="59" spans="1:11" x14ac:dyDescent="0.2">
      <c r="A59" s="445"/>
      <c r="B59" s="450"/>
      <c r="C59" s="83" t="s">
        <v>204</v>
      </c>
      <c r="D59" s="444">
        <v>0</v>
      </c>
      <c r="E59" s="444">
        <v>0</v>
      </c>
      <c r="F59" s="444">
        <v>0</v>
      </c>
      <c r="G59" s="444">
        <v>0</v>
      </c>
      <c r="H59" s="444">
        <v>0</v>
      </c>
      <c r="I59" s="444">
        <v>0</v>
      </c>
    </row>
    <row r="60" spans="1:11" x14ac:dyDescent="0.2">
      <c r="A60" s="445"/>
      <c r="B60" s="450"/>
      <c r="C60" s="83" t="s">
        <v>205</v>
      </c>
      <c r="D60" s="444"/>
      <c r="E60" s="444"/>
      <c r="F60" s="444"/>
      <c r="G60" s="444"/>
      <c r="H60" s="444"/>
      <c r="I60" s="444"/>
    </row>
    <row r="61" spans="1:11" x14ac:dyDescent="0.2">
      <c r="A61" s="445"/>
      <c r="B61" s="450"/>
      <c r="C61" s="83" t="s">
        <v>206</v>
      </c>
      <c r="D61" s="444">
        <v>0</v>
      </c>
      <c r="E61" s="444">
        <v>0</v>
      </c>
      <c r="F61" s="444">
        <v>0</v>
      </c>
      <c r="G61" s="444">
        <v>0</v>
      </c>
      <c r="H61" s="444">
        <v>0</v>
      </c>
      <c r="I61" s="444">
        <v>0</v>
      </c>
    </row>
    <row r="62" spans="1:11" x14ac:dyDescent="0.2">
      <c r="A62" s="445"/>
      <c r="B62" s="450"/>
      <c r="C62" s="83" t="s">
        <v>207</v>
      </c>
      <c r="D62" s="444"/>
      <c r="E62" s="444"/>
      <c r="F62" s="444"/>
      <c r="G62" s="444"/>
      <c r="H62" s="444"/>
      <c r="I62" s="444"/>
    </row>
    <row r="63" spans="1:11" x14ac:dyDescent="0.2">
      <c r="A63" s="445"/>
      <c r="B63" s="450"/>
      <c r="C63" s="83" t="s">
        <v>208</v>
      </c>
      <c r="D63" s="444">
        <v>0</v>
      </c>
      <c r="E63" s="444">
        <v>0</v>
      </c>
      <c r="F63" s="444">
        <v>0</v>
      </c>
      <c r="G63" s="444">
        <v>0</v>
      </c>
      <c r="H63" s="444">
        <v>0</v>
      </c>
      <c r="I63" s="444">
        <v>0</v>
      </c>
    </row>
    <row r="64" spans="1:11" x14ac:dyDescent="0.2">
      <c r="A64" s="445"/>
      <c r="B64" s="450"/>
      <c r="C64" s="83" t="s">
        <v>209</v>
      </c>
      <c r="D64" s="444"/>
      <c r="E64" s="444"/>
      <c r="F64" s="444"/>
      <c r="G64" s="444"/>
      <c r="H64" s="444"/>
      <c r="I64" s="444"/>
    </row>
    <row r="65" spans="1:9" x14ac:dyDescent="0.2">
      <c r="A65" s="445"/>
      <c r="B65" s="450"/>
      <c r="C65" s="83" t="s">
        <v>210</v>
      </c>
      <c r="D65" s="444"/>
      <c r="E65" s="444"/>
      <c r="F65" s="444"/>
      <c r="G65" s="444"/>
      <c r="H65" s="444"/>
      <c r="I65" s="444"/>
    </row>
    <row r="66" spans="1:9" x14ac:dyDescent="0.2">
      <c r="A66" s="6"/>
      <c r="B66" s="82"/>
      <c r="C66" s="83" t="s">
        <v>211</v>
      </c>
      <c r="D66" s="81">
        <v>0</v>
      </c>
      <c r="E66" s="81">
        <v>0</v>
      </c>
      <c r="F66" s="81">
        <v>0</v>
      </c>
      <c r="G66" s="81">
        <v>1840</v>
      </c>
      <c r="H66" s="81">
        <v>1840</v>
      </c>
      <c r="I66" s="81">
        <f>H66-D66</f>
        <v>1840</v>
      </c>
    </row>
    <row r="67" spans="1:9" x14ac:dyDescent="0.2">
      <c r="A67" s="445"/>
      <c r="B67" s="448"/>
      <c r="C67" s="83" t="s">
        <v>212</v>
      </c>
      <c r="D67" s="444">
        <v>0</v>
      </c>
      <c r="E67" s="444">
        <v>0</v>
      </c>
      <c r="F67" s="444">
        <v>0</v>
      </c>
      <c r="G67" s="444">
        <v>0</v>
      </c>
      <c r="H67" s="444">
        <v>0</v>
      </c>
      <c r="I67" s="444">
        <v>0</v>
      </c>
    </row>
    <row r="68" spans="1:9" x14ac:dyDescent="0.2">
      <c r="A68" s="445"/>
      <c r="B68" s="448"/>
      <c r="C68" s="83" t="s">
        <v>213</v>
      </c>
      <c r="D68" s="444"/>
      <c r="E68" s="444"/>
      <c r="F68" s="444"/>
      <c r="G68" s="444"/>
      <c r="H68" s="444"/>
      <c r="I68" s="444"/>
    </row>
    <row r="69" spans="1:9" x14ac:dyDescent="0.2">
      <c r="A69" s="445"/>
      <c r="B69" s="450"/>
      <c r="C69" s="83" t="s">
        <v>214</v>
      </c>
      <c r="D69" s="444">
        <v>0</v>
      </c>
      <c r="E69" s="444">
        <v>0</v>
      </c>
      <c r="F69" s="444">
        <v>0</v>
      </c>
      <c r="G69" s="444">
        <v>0</v>
      </c>
      <c r="H69" s="444">
        <v>0</v>
      </c>
      <c r="I69" s="444">
        <v>0</v>
      </c>
    </row>
    <row r="70" spans="1:9" x14ac:dyDescent="0.2">
      <c r="A70" s="445"/>
      <c r="B70" s="450"/>
      <c r="C70" s="83" t="s">
        <v>215</v>
      </c>
      <c r="D70" s="444"/>
      <c r="E70" s="444"/>
      <c r="F70" s="444"/>
      <c r="G70" s="444"/>
      <c r="H70" s="444"/>
      <c r="I70" s="444"/>
    </row>
    <row r="71" spans="1:9" x14ac:dyDescent="0.2">
      <c r="A71" s="445"/>
      <c r="B71" s="450"/>
      <c r="C71" s="83" t="s">
        <v>216</v>
      </c>
      <c r="D71" s="444">
        <v>0</v>
      </c>
      <c r="E71" s="444">
        <v>0</v>
      </c>
      <c r="F71" s="444">
        <v>0</v>
      </c>
      <c r="G71" s="444">
        <v>0</v>
      </c>
      <c r="H71" s="444">
        <v>0</v>
      </c>
      <c r="I71" s="444">
        <v>0</v>
      </c>
    </row>
    <row r="72" spans="1:9" x14ac:dyDescent="0.2">
      <c r="A72" s="445"/>
      <c r="B72" s="450"/>
      <c r="C72" s="83" t="s">
        <v>217</v>
      </c>
      <c r="D72" s="444"/>
      <c r="E72" s="444"/>
      <c r="F72" s="444"/>
      <c r="G72" s="444"/>
      <c r="H72" s="444"/>
      <c r="I72" s="444"/>
    </row>
    <row r="73" spans="1:9" x14ac:dyDescent="0.2">
      <c r="A73" s="6"/>
      <c r="B73" s="448" t="s">
        <v>218</v>
      </c>
      <c r="C73" s="449"/>
      <c r="D73" s="88">
        <f t="shared" ref="D73:F73" si="4">D74+D75+D76+D77</f>
        <v>0</v>
      </c>
      <c r="E73" s="88">
        <f t="shared" si="4"/>
        <v>0</v>
      </c>
      <c r="F73" s="88">
        <f t="shared" si="4"/>
        <v>0</v>
      </c>
      <c r="G73" s="88">
        <v>3825</v>
      </c>
      <c r="H73" s="88">
        <v>3825</v>
      </c>
      <c r="I73" s="88">
        <v>3825</v>
      </c>
    </row>
    <row r="74" spans="1:9" x14ac:dyDescent="0.2">
      <c r="A74" s="6"/>
      <c r="B74" s="82"/>
      <c r="C74" s="83" t="s">
        <v>219</v>
      </c>
      <c r="D74" s="81">
        <v>0</v>
      </c>
      <c r="E74" s="81">
        <v>0</v>
      </c>
      <c r="F74" s="81">
        <v>0</v>
      </c>
      <c r="G74" s="81">
        <v>0</v>
      </c>
      <c r="H74" s="81">
        <v>0</v>
      </c>
      <c r="I74" s="81">
        <v>0</v>
      </c>
    </row>
    <row r="75" spans="1:9" x14ac:dyDescent="0.2">
      <c r="A75" s="6"/>
      <c r="B75" s="82"/>
      <c r="C75" s="83" t="s">
        <v>220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</row>
    <row r="76" spans="1:9" x14ac:dyDescent="0.2">
      <c r="A76" s="6"/>
      <c r="B76" s="82"/>
      <c r="C76" s="83" t="s">
        <v>221</v>
      </c>
      <c r="D76" s="81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</row>
    <row r="77" spans="1:9" x14ac:dyDescent="0.2">
      <c r="A77" s="6"/>
      <c r="B77" s="82"/>
      <c r="C77" s="83" t="s">
        <v>222</v>
      </c>
      <c r="D77" s="81">
        <v>0</v>
      </c>
      <c r="E77" s="81">
        <v>0</v>
      </c>
      <c r="F77" s="81">
        <v>0</v>
      </c>
      <c r="G77" s="81">
        <v>3825</v>
      </c>
      <c r="H77" s="81">
        <v>3825</v>
      </c>
      <c r="I77" s="81">
        <f>H77-D77</f>
        <v>3825</v>
      </c>
    </row>
    <row r="78" spans="1:9" x14ac:dyDescent="0.2">
      <c r="A78" s="6"/>
      <c r="B78" s="448" t="s">
        <v>223</v>
      </c>
      <c r="C78" s="449"/>
      <c r="D78" s="88">
        <v>0</v>
      </c>
      <c r="E78" s="88">
        <v>0</v>
      </c>
      <c r="F78" s="88">
        <v>0</v>
      </c>
      <c r="G78" s="88">
        <v>0</v>
      </c>
      <c r="H78" s="88">
        <v>0</v>
      </c>
      <c r="I78" s="88">
        <v>0</v>
      </c>
    </row>
    <row r="79" spans="1:9" x14ac:dyDescent="0.2">
      <c r="A79" s="445"/>
      <c r="B79" s="450"/>
      <c r="C79" s="83" t="s">
        <v>224</v>
      </c>
      <c r="D79" s="444">
        <v>0</v>
      </c>
      <c r="E79" s="444">
        <v>0</v>
      </c>
      <c r="F79" s="444">
        <v>0</v>
      </c>
      <c r="G79" s="444">
        <v>0</v>
      </c>
      <c r="H79" s="444">
        <v>0</v>
      </c>
      <c r="I79" s="444">
        <v>0</v>
      </c>
    </row>
    <row r="80" spans="1:9" x14ac:dyDescent="0.2">
      <c r="A80" s="445"/>
      <c r="B80" s="450"/>
      <c r="C80" s="83" t="s">
        <v>225</v>
      </c>
      <c r="D80" s="444"/>
      <c r="E80" s="444"/>
      <c r="F80" s="444"/>
      <c r="G80" s="444"/>
      <c r="H80" s="444"/>
      <c r="I80" s="444"/>
    </row>
    <row r="81" spans="1:11" x14ac:dyDescent="0.2">
      <c r="A81" s="6"/>
      <c r="B81" s="82"/>
      <c r="C81" s="83" t="s">
        <v>226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</row>
    <row r="82" spans="1:11" x14ac:dyDescent="0.2">
      <c r="A82" s="445"/>
      <c r="B82" s="448" t="s">
        <v>227</v>
      </c>
      <c r="C82" s="449"/>
      <c r="D82" s="444">
        <v>30433617</v>
      </c>
      <c r="E82" s="444">
        <v>0</v>
      </c>
      <c r="F82" s="444">
        <v>30433617</v>
      </c>
      <c r="G82" s="454">
        <v>13789182</v>
      </c>
      <c r="H82" s="444">
        <v>13789182</v>
      </c>
      <c r="I82" s="444">
        <f>+H82-D82</f>
        <v>-16644435</v>
      </c>
    </row>
    <row r="83" spans="1:11" x14ac:dyDescent="0.2">
      <c r="A83" s="445"/>
      <c r="B83" s="448" t="s">
        <v>228</v>
      </c>
      <c r="C83" s="449"/>
      <c r="D83" s="444"/>
      <c r="E83" s="444"/>
      <c r="F83" s="444"/>
      <c r="G83" s="454"/>
      <c r="H83" s="444"/>
      <c r="I83" s="444"/>
      <c r="K83" s="86"/>
    </row>
    <row r="84" spans="1:11" x14ac:dyDescent="0.2">
      <c r="A84" s="6"/>
      <c r="B84" s="448" t="s">
        <v>229</v>
      </c>
      <c r="C84" s="449"/>
      <c r="D84" s="81">
        <v>0</v>
      </c>
      <c r="E84" s="81">
        <v>0</v>
      </c>
      <c r="F84" s="81">
        <v>0</v>
      </c>
      <c r="G84" s="81">
        <v>0</v>
      </c>
      <c r="H84" s="81">
        <v>0</v>
      </c>
      <c r="I84" s="81">
        <v>0</v>
      </c>
    </row>
    <row r="85" spans="1:11" x14ac:dyDescent="0.2">
      <c r="A85" s="6"/>
      <c r="B85" s="450"/>
      <c r="C85" s="451"/>
      <c r="D85" s="87"/>
      <c r="E85" s="87"/>
      <c r="F85" s="87"/>
      <c r="G85" s="87"/>
      <c r="H85" s="87"/>
      <c r="I85" s="87"/>
    </row>
    <row r="86" spans="1:11" x14ac:dyDescent="0.2">
      <c r="A86" s="452" t="s">
        <v>230</v>
      </c>
      <c r="B86" s="453"/>
      <c r="C86" s="447"/>
      <c r="D86" s="141">
        <f>D56+D73+D82+D84</f>
        <v>30433617</v>
      </c>
      <c r="E86" s="141">
        <f>E56+E73+E82+E84</f>
        <v>0</v>
      </c>
      <c r="F86" s="141">
        <f>F56+F73+F82+F84</f>
        <v>30433617</v>
      </c>
      <c r="G86" s="141">
        <f>G56+G73+G82+G84</f>
        <v>13794847</v>
      </c>
      <c r="H86" s="141">
        <f>H56+H73+H82+H84</f>
        <v>13794847</v>
      </c>
      <c r="I86" s="141">
        <f>+H86-D86</f>
        <v>-16638770</v>
      </c>
    </row>
    <row r="87" spans="1:11" x14ac:dyDescent="0.2">
      <c r="A87" s="452" t="s">
        <v>231</v>
      </c>
      <c r="B87" s="453"/>
      <c r="C87" s="447"/>
      <c r="D87" s="141"/>
      <c r="E87" s="141"/>
      <c r="F87" s="141"/>
      <c r="G87" s="141"/>
      <c r="H87" s="141"/>
      <c r="I87" s="141"/>
    </row>
    <row r="88" spans="1:11" x14ac:dyDescent="0.2">
      <c r="A88" s="6"/>
      <c r="B88" s="450"/>
      <c r="C88" s="451"/>
      <c r="D88" s="87"/>
      <c r="E88" s="87"/>
      <c r="F88" s="87"/>
      <c r="G88" s="87"/>
      <c r="H88" s="87"/>
      <c r="I88" s="87"/>
    </row>
    <row r="89" spans="1:11" x14ac:dyDescent="0.2">
      <c r="A89" s="452" t="s">
        <v>232</v>
      </c>
      <c r="B89" s="453"/>
      <c r="C89" s="447"/>
      <c r="D89" s="88">
        <v>0</v>
      </c>
      <c r="E89" s="88">
        <v>0</v>
      </c>
      <c r="F89" s="88">
        <v>0</v>
      </c>
      <c r="G89" s="88">
        <v>0</v>
      </c>
      <c r="H89" s="88">
        <v>0</v>
      </c>
      <c r="I89" s="88">
        <v>0</v>
      </c>
    </row>
    <row r="90" spans="1:11" x14ac:dyDescent="0.2">
      <c r="A90" s="6"/>
      <c r="B90" s="448" t="s">
        <v>233</v>
      </c>
      <c r="C90" s="449"/>
      <c r="D90" s="81">
        <v>0</v>
      </c>
      <c r="E90" s="81">
        <v>0</v>
      </c>
      <c r="F90" s="81">
        <v>0</v>
      </c>
      <c r="G90" s="81">
        <v>0</v>
      </c>
      <c r="H90" s="81">
        <v>0</v>
      </c>
      <c r="I90" s="81">
        <v>0</v>
      </c>
      <c r="K90" s="89"/>
    </row>
    <row r="91" spans="1:11" x14ac:dyDescent="0.2">
      <c r="A91" s="6"/>
      <c r="B91" s="450"/>
      <c r="C91" s="451"/>
      <c r="D91" s="81"/>
      <c r="E91" s="81"/>
      <c r="F91" s="81"/>
      <c r="G91" s="81"/>
      <c r="H91" s="81"/>
      <c r="I91" s="81"/>
    </row>
    <row r="92" spans="1:11" x14ac:dyDescent="0.2">
      <c r="A92" s="452" t="s">
        <v>234</v>
      </c>
      <c r="B92" s="453"/>
      <c r="C92" s="447"/>
      <c r="D92" s="88">
        <f>D50+D86+D89</f>
        <v>64533617</v>
      </c>
      <c r="E92" s="88">
        <f>E50+E86+E89</f>
        <v>0</v>
      </c>
      <c r="F92" s="88">
        <f>F50+F86+F89</f>
        <v>64533617</v>
      </c>
      <c r="G92" s="88">
        <f>G50+G86+G89-2</f>
        <v>34366345</v>
      </c>
      <c r="H92" s="88">
        <f>H50+H86+H89-1</f>
        <v>34153132</v>
      </c>
      <c r="I92" s="300">
        <f>+I50+I86+I89-1</f>
        <v>-30380485</v>
      </c>
      <c r="K92" s="89"/>
    </row>
    <row r="93" spans="1:11" x14ac:dyDescent="0.2">
      <c r="A93" s="6"/>
      <c r="B93" s="450"/>
      <c r="C93" s="451"/>
      <c r="D93" s="90"/>
      <c r="E93" s="90"/>
      <c r="F93" s="90"/>
      <c r="G93" s="90"/>
      <c r="H93" s="90"/>
      <c r="I93" s="90"/>
    </row>
    <row r="94" spans="1:11" x14ac:dyDescent="0.2">
      <c r="A94" s="6"/>
      <c r="B94" s="446" t="s">
        <v>235</v>
      </c>
      <c r="C94" s="447"/>
      <c r="D94" s="90"/>
      <c r="E94" s="90"/>
      <c r="F94" s="90"/>
      <c r="G94" s="90"/>
      <c r="H94" s="90"/>
      <c r="I94" s="90"/>
    </row>
    <row r="95" spans="1:11" x14ac:dyDescent="0.2">
      <c r="A95" s="445"/>
      <c r="B95" s="448" t="s">
        <v>236</v>
      </c>
      <c r="C95" s="449"/>
      <c r="D95" s="444">
        <v>0</v>
      </c>
      <c r="E95" s="444">
        <v>0</v>
      </c>
      <c r="F95" s="444">
        <v>0</v>
      </c>
      <c r="G95" s="444">
        <v>0</v>
      </c>
      <c r="H95" s="444">
        <v>0</v>
      </c>
      <c r="I95" s="444">
        <v>0</v>
      </c>
      <c r="J95" s="86"/>
    </row>
    <row r="96" spans="1:11" x14ac:dyDescent="0.2">
      <c r="A96" s="445"/>
      <c r="B96" s="448" t="s">
        <v>237</v>
      </c>
      <c r="C96" s="449"/>
      <c r="D96" s="444"/>
      <c r="E96" s="444"/>
      <c r="F96" s="444"/>
      <c r="G96" s="444"/>
      <c r="H96" s="444"/>
      <c r="I96" s="444"/>
    </row>
    <row r="97" spans="1:11" x14ac:dyDescent="0.2">
      <c r="A97" s="445"/>
      <c r="B97" s="448" t="s">
        <v>238</v>
      </c>
      <c r="C97" s="449"/>
      <c r="D97" s="444">
        <v>0</v>
      </c>
      <c r="E97" s="444">
        <v>0</v>
      </c>
      <c r="F97" s="444">
        <v>0</v>
      </c>
      <c r="G97" s="444">
        <v>0</v>
      </c>
      <c r="H97" s="444">
        <v>0</v>
      </c>
      <c r="I97" s="444">
        <v>0</v>
      </c>
    </row>
    <row r="98" spans="1:11" x14ac:dyDescent="0.2">
      <c r="A98" s="445"/>
      <c r="B98" s="448" t="s">
        <v>239</v>
      </c>
      <c r="C98" s="449"/>
      <c r="D98" s="444"/>
      <c r="E98" s="444"/>
      <c r="F98" s="444"/>
      <c r="G98" s="444"/>
      <c r="H98" s="444"/>
      <c r="I98" s="444"/>
    </row>
    <row r="99" spans="1:11" x14ac:dyDescent="0.2">
      <c r="A99" s="445"/>
      <c r="B99" s="448" t="s">
        <v>134</v>
      </c>
      <c r="C99" s="449"/>
      <c r="D99" s="444"/>
      <c r="E99" s="444"/>
      <c r="F99" s="444"/>
      <c r="G99" s="444"/>
      <c r="H99" s="444"/>
      <c r="I99" s="444"/>
    </row>
    <row r="100" spans="1:11" x14ac:dyDescent="0.2">
      <c r="A100" s="445"/>
      <c r="B100" s="446" t="s">
        <v>364</v>
      </c>
      <c r="C100" s="447"/>
      <c r="D100" s="441">
        <v>0</v>
      </c>
      <c r="E100" s="441">
        <v>0</v>
      </c>
      <c r="F100" s="441">
        <v>0</v>
      </c>
      <c r="G100" s="441">
        <v>0</v>
      </c>
      <c r="H100" s="441">
        <v>0</v>
      </c>
      <c r="I100" s="441">
        <v>0</v>
      </c>
    </row>
    <row r="101" spans="1:11" x14ac:dyDescent="0.2">
      <c r="A101" s="445"/>
      <c r="B101" s="446"/>
      <c r="C101" s="447"/>
      <c r="D101" s="441"/>
      <c r="E101" s="441"/>
      <c r="F101" s="441"/>
      <c r="G101" s="441"/>
      <c r="H101" s="441"/>
      <c r="I101" s="441"/>
      <c r="K101" s="86"/>
    </row>
    <row r="102" spans="1:11" x14ac:dyDescent="0.2">
      <c r="A102" s="7"/>
      <c r="B102" s="442"/>
      <c r="C102" s="443"/>
      <c r="D102" s="91"/>
      <c r="E102" s="91"/>
      <c r="F102" s="91"/>
      <c r="G102" s="91"/>
      <c r="H102" s="91"/>
      <c r="I102" s="91"/>
    </row>
    <row r="103" spans="1:11" x14ac:dyDescent="0.2">
      <c r="A103" s="440"/>
      <c r="B103" s="440"/>
      <c r="C103" s="440"/>
      <c r="D103" s="440"/>
      <c r="E103" s="440"/>
      <c r="F103" s="440"/>
      <c r="G103" s="440"/>
      <c r="H103" s="440"/>
      <c r="I103" s="440"/>
    </row>
    <row r="104" spans="1:11" x14ac:dyDescent="0.2">
      <c r="A104" s="125"/>
      <c r="B104" s="125"/>
      <c r="C104" s="125"/>
      <c r="D104" s="125"/>
      <c r="E104" s="125"/>
      <c r="F104" s="125"/>
      <c r="G104" s="221"/>
      <c r="H104" s="125"/>
      <c r="I104" s="125"/>
    </row>
    <row r="105" spans="1:11" x14ac:dyDescent="0.2">
      <c r="A105" s="125"/>
      <c r="B105" s="125"/>
      <c r="C105" s="125"/>
      <c r="D105" s="135"/>
      <c r="E105" s="135"/>
      <c r="F105" s="135"/>
      <c r="G105" s="135"/>
      <c r="H105" s="135"/>
      <c r="I105" s="135"/>
    </row>
    <row r="106" spans="1:11" x14ac:dyDescent="0.2">
      <c r="A106" s="125"/>
      <c r="B106" s="125"/>
      <c r="C106" s="125"/>
      <c r="D106" s="125"/>
      <c r="E106" s="125"/>
      <c r="F106" s="135"/>
      <c r="G106" s="135"/>
      <c r="H106" s="125"/>
      <c r="I106" s="125"/>
    </row>
    <row r="107" spans="1:11" x14ac:dyDescent="0.2">
      <c r="A107" s="125"/>
      <c r="B107" s="125"/>
      <c r="C107" s="125"/>
      <c r="D107" s="135"/>
      <c r="E107" s="135"/>
      <c r="F107" s="135"/>
      <c r="G107" s="135"/>
      <c r="H107" s="135"/>
      <c r="I107" s="135"/>
    </row>
    <row r="109" spans="1:11" x14ac:dyDescent="0.2">
      <c r="B109" s="10" t="s">
        <v>368</v>
      </c>
      <c r="C109" s="13"/>
      <c r="D109" s="30"/>
      <c r="E109" s="30"/>
      <c r="F109" s="458" t="s">
        <v>369</v>
      </c>
      <c r="G109" s="458"/>
      <c r="H109" s="458"/>
    </row>
    <row r="110" spans="1:11" x14ac:dyDescent="0.2">
      <c r="B110" s="10" t="s">
        <v>366</v>
      </c>
      <c r="C110" s="13"/>
      <c r="D110" s="30"/>
      <c r="E110" s="30"/>
      <c r="F110" s="458" t="s">
        <v>367</v>
      </c>
      <c r="G110" s="458"/>
      <c r="H110" s="458"/>
    </row>
  </sheetData>
  <mergeCells count="171">
    <mergeCell ref="G7:G8"/>
    <mergeCell ref="H7:H8"/>
    <mergeCell ref="A9:C9"/>
    <mergeCell ref="A10:C10"/>
    <mergeCell ref="B11:C11"/>
    <mergeCell ref="A25:A26"/>
    <mergeCell ref="B25:B26"/>
    <mergeCell ref="A18:A19"/>
    <mergeCell ref="B18:C18"/>
    <mergeCell ref="B19:C19"/>
    <mergeCell ref="F109:H109"/>
    <mergeCell ref="F110:H110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2:C12"/>
    <mergeCell ref="B13:C13"/>
    <mergeCell ref="B14:C14"/>
    <mergeCell ref="B15:C15"/>
    <mergeCell ref="B16:C16"/>
    <mergeCell ref="B17:C17"/>
    <mergeCell ref="F7:F8"/>
    <mergeCell ref="A39:A40"/>
    <mergeCell ref="B39:B40"/>
    <mergeCell ref="A34:A35"/>
    <mergeCell ref="B34:C34"/>
    <mergeCell ref="B35:C35"/>
    <mergeCell ref="A32:A33"/>
    <mergeCell ref="B32:B33"/>
    <mergeCell ref="A27:A28"/>
    <mergeCell ref="B27:B28"/>
    <mergeCell ref="B42:C42"/>
    <mergeCell ref="B43:C43"/>
    <mergeCell ref="B45:C45"/>
    <mergeCell ref="A49:C49"/>
    <mergeCell ref="A50:C50"/>
    <mergeCell ref="A51:C51"/>
    <mergeCell ref="H52:H53"/>
    <mergeCell ref="I52:I53"/>
    <mergeCell ref="A55:C55"/>
    <mergeCell ref="B56:C56"/>
    <mergeCell ref="A57:A58"/>
    <mergeCell ref="B57:B58"/>
    <mergeCell ref="D57:D58"/>
    <mergeCell ref="E57:E58"/>
    <mergeCell ref="F57:F58"/>
    <mergeCell ref="G57:G58"/>
    <mergeCell ref="A52:C52"/>
    <mergeCell ref="A53:C53"/>
    <mergeCell ref="D52:D53"/>
    <mergeCell ref="E52:E53"/>
    <mergeCell ref="F52:F53"/>
    <mergeCell ref="G52:G53"/>
    <mergeCell ref="H57:H58"/>
    <mergeCell ref="I57:I58"/>
    <mergeCell ref="A59:A60"/>
    <mergeCell ref="B59:B60"/>
    <mergeCell ref="D59:D60"/>
    <mergeCell ref="E59:E60"/>
    <mergeCell ref="F59:F60"/>
    <mergeCell ref="G59:G60"/>
    <mergeCell ref="H59:H60"/>
    <mergeCell ref="I59:I60"/>
    <mergeCell ref="H61:H62"/>
    <mergeCell ref="I61:I62"/>
    <mergeCell ref="A63:A65"/>
    <mergeCell ref="B63:B65"/>
    <mergeCell ref="D63:D65"/>
    <mergeCell ref="E63:E65"/>
    <mergeCell ref="F63:F65"/>
    <mergeCell ref="G63:G65"/>
    <mergeCell ref="H63:H65"/>
    <mergeCell ref="I63:I65"/>
    <mergeCell ref="A61:A62"/>
    <mergeCell ref="B61:B62"/>
    <mergeCell ref="D61:D62"/>
    <mergeCell ref="E61:E62"/>
    <mergeCell ref="F61:F62"/>
    <mergeCell ref="G61:G62"/>
    <mergeCell ref="H67:H68"/>
    <mergeCell ref="I67:I68"/>
    <mergeCell ref="A69:A70"/>
    <mergeCell ref="B69:B70"/>
    <mergeCell ref="D69:D70"/>
    <mergeCell ref="E69:E70"/>
    <mergeCell ref="F69:F70"/>
    <mergeCell ref="G69:G70"/>
    <mergeCell ref="H69:H70"/>
    <mergeCell ref="I69:I70"/>
    <mergeCell ref="A67:A68"/>
    <mergeCell ref="B67:B68"/>
    <mergeCell ref="D67:D68"/>
    <mergeCell ref="E67:E68"/>
    <mergeCell ref="F67:F68"/>
    <mergeCell ref="G67:G68"/>
    <mergeCell ref="H71:H72"/>
    <mergeCell ref="I71:I72"/>
    <mergeCell ref="B73:C73"/>
    <mergeCell ref="B78:C78"/>
    <mergeCell ref="A79:A80"/>
    <mergeCell ref="B79:B80"/>
    <mergeCell ref="D79:D80"/>
    <mergeCell ref="E79:E80"/>
    <mergeCell ref="F79:F80"/>
    <mergeCell ref="G79:G80"/>
    <mergeCell ref="A71:A72"/>
    <mergeCell ref="B71:B72"/>
    <mergeCell ref="D71:D72"/>
    <mergeCell ref="E71:E72"/>
    <mergeCell ref="F71:F72"/>
    <mergeCell ref="G71:G72"/>
    <mergeCell ref="H79:H80"/>
    <mergeCell ref="I79:I80"/>
    <mergeCell ref="B88:C88"/>
    <mergeCell ref="A89:C89"/>
    <mergeCell ref="B90:C90"/>
    <mergeCell ref="B91:C91"/>
    <mergeCell ref="A92:C92"/>
    <mergeCell ref="I82:I83"/>
    <mergeCell ref="B84:C84"/>
    <mergeCell ref="B85:C85"/>
    <mergeCell ref="A86:C86"/>
    <mergeCell ref="A87:C87"/>
    <mergeCell ref="A82:A83"/>
    <mergeCell ref="B82:C82"/>
    <mergeCell ref="B83:C83"/>
    <mergeCell ref="D82:D83"/>
    <mergeCell ref="E82:E83"/>
    <mergeCell ref="F82:F83"/>
    <mergeCell ref="G82:G83"/>
    <mergeCell ref="H82:H83"/>
    <mergeCell ref="B98:C98"/>
    <mergeCell ref="B99:C99"/>
    <mergeCell ref="D97:D99"/>
    <mergeCell ref="B93:C93"/>
    <mergeCell ref="B94:C94"/>
    <mergeCell ref="A95:A96"/>
    <mergeCell ref="B95:C95"/>
    <mergeCell ref="B96:C96"/>
    <mergeCell ref="D95:D96"/>
    <mergeCell ref="A103:I103"/>
    <mergeCell ref="F100:F101"/>
    <mergeCell ref="G100:G101"/>
    <mergeCell ref="H100:H101"/>
    <mergeCell ref="I100:I101"/>
    <mergeCell ref="B102:C102"/>
    <mergeCell ref="A1:I1"/>
    <mergeCell ref="E97:E99"/>
    <mergeCell ref="F97:F99"/>
    <mergeCell ref="G97:G99"/>
    <mergeCell ref="H97:H99"/>
    <mergeCell ref="I97:I99"/>
    <mergeCell ref="A100:A101"/>
    <mergeCell ref="B100:C100"/>
    <mergeCell ref="B101:C101"/>
    <mergeCell ref="D100:D101"/>
    <mergeCell ref="E100:E101"/>
    <mergeCell ref="E95:E96"/>
    <mergeCell ref="F95:F96"/>
    <mergeCell ref="G95:G96"/>
    <mergeCell ref="H95:H96"/>
    <mergeCell ref="I95:I96"/>
    <mergeCell ref="A97:A99"/>
    <mergeCell ref="B97:C97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181"/>
  <sheetViews>
    <sheetView view="pageBreakPreview" zoomScaleNormal="100" zoomScaleSheetLayoutView="100" workbookViewId="0">
      <selection activeCell="G85" sqref="G85"/>
    </sheetView>
  </sheetViews>
  <sheetFormatPr baseColWidth="10" defaultRowHeight="14.25" x14ac:dyDescent="0.2"/>
  <cols>
    <col min="1" max="1" width="3.85546875" style="187" customWidth="1"/>
    <col min="2" max="2" width="66.85546875" style="112" bestFit="1" customWidth="1"/>
    <col min="3" max="3" width="11.42578125" style="118"/>
    <col min="4" max="4" width="13.85546875" style="118" bestFit="1" customWidth="1"/>
    <col min="5" max="5" width="18.28515625" style="118" bestFit="1" customWidth="1"/>
    <col min="6" max="6" width="13" style="118" customWidth="1"/>
    <col min="7" max="7" width="12.140625" style="118" customWidth="1"/>
    <col min="8" max="8" width="13.7109375" style="118" bestFit="1" customWidth="1"/>
    <col min="9" max="9" width="11.42578125" style="201"/>
    <col min="10" max="16384" width="11.42578125" style="112"/>
  </cols>
  <sheetData>
    <row r="1" spans="1:12" ht="14.25" customHeight="1" thickBot="1" x14ac:dyDescent="0.3">
      <c r="A1" s="186"/>
      <c r="B1" s="171"/>
      <c r="C1" s="171"/>
      <c r="D1" s="138"/>
      <c r="E1" s="197"/>
      <c r="F1" s="138"/>
      <c r="G1" s="138"/>
      <c r="H1" s="138"/>
      <c r="I1" s="138"/>
    </row>
    <row r="2" spans="1:12" ht="14.25" customHeight="1" x14ac:dyDescent="0.2">
      <c r="A2" s="188"/>
      <c r="B2" s="474" t="s">
        <v>503</v>
      </c>
      <c r="C2" s="475"/>
      <c r="D2" s="475"/>
      <c r="E2" s="475"/>
      <c r="F2" s="475"/>
      <c r="G2" s="475"/>
      <c r="H2" s="475"/>
      <c r="I2" s="479"/>
    </row>
    <row r="3" spans="1:12" ht="15" thickBot="1" x14ac:dyDescent="0.25">
      <c r="A3" s="189"/>
      <c r="B3" s="480" t="s">
        <v>240</v>
      </c>
      <c r="C3" s="481"/>
      <c r="D3" s="481"/>
      <c r="E3" s="481"/>
      <c r="F3" s="481"/>
      <c r="G3" s="481"/>
      <c r="H3" s="481"/>
      <c r="I3" s="482"/>
    </row>
    <row r="4" spans="1:12" ht="15" thickBot="1" x14ac:dyDescent="0.25">
      <c r="A4" s="189"/>
      <c r="B4" s="474" t="s">
        <v>504</v>
      </c>
      <c r="C4" s="475"/>
      <c r="D4" s="475"/>
      <c r="E4" s="475"/>
      <c r="F4" s="475"/>
      <c r="G4" s="475"/>
      <c r="H4" s="475"/>
      <c r="I4" s="483"/>
    </row>
    <row r="5" spans="1:12" x14ac:dyDescent="0.2">
      <c r="A5" s="189"/>
      <c r="B5" s="474" t="s">
        <v>546</v>
      </c>
      <c r="C5" s="475"/>
      <c r="D5" s="475"/>
      <c r="E5" s="475"/>
      <c r="F5" s="475"/>
      <c r="G5" s="475"/>
      <c r="H5" s="475"/>
      <c r="I5" s="483"/>
      <c r="J5" s="474"/>
      <c r="K5" s="475"/>
      <c r="L5" s="475"/>
    </row>
    <row r="6" spans="1:12" ht="15" thickBot="1" x14ac:dyDescent="0.25">
      <c r="A6" s="189"/>
      <c r="B6" s="484" t="s">
        <v>0</v>
      </c>
      <c r="C6" s="485"/>
      <c r="D6" s="485"/>
      <c r="E6" s="485"/>
      <c r="F6" s="485"/>
      <c r="G6" s="485"/>
      <c r="H6" s="485"/>
      <c r="I6" s="486"/>
    </row>
    <row r="7" spans="1:12" x14ac:dyDescent="0.2">
      <c r="A7" s="189"/>
      <c r="B7" s="474" t="s">
        <v>1</v>
      </c>
      <c r="C7" s="483"/>
      <c r="D7" s="487" t="s">
        <v>241</v>
      </c>
      <c r="E7" s="488"/>
      <c r="F7" s="488"/>
      <c r="G7" s="488"/>
      <c r="H7" s="489"/>
      <c r="I7" s="476" t="s">
        <v>314</v>
      </c>
    </row>
    <row r="8" spans="1:12" ht="15" thickBot="1" x14ac:dyDescent="0.25">
      <c r="A8" s="189"/>
      <c r="B8" s="480"/>
      <c r="C8" s="493"/>
      <c r="D8" s="490"/>
      <c r="E8" s="491"/>
      <c r="F8" s="491"/>
      <c r="G8" s="491"/>
      <c r="H8" s="492"/>
      <c r="I8" s="477"/>
    </row>
    <row r="9" spans="1:12" ht="26.25" thickBot="1" x14ac:dyDescent="0.25">
      <c r="A9" s="189"/>
      <c r="B9" s="484"/>
      <c r="C9" s="486"/>
      <c r="D9" s="226" t="s">
        <v>106</v>
      </c>
      <c r="E9" s="198" t="s">
        <v>505</v>
      </c>
      <c r="F9" s="226" t="s">
        <v>506</v>
      </c>
      <c r="G9" s="226" t="s">
        <v>107</v>
      </c>
      <c r="H9" s="226" t="s">
        <v>507</v>
      </c>
      <c r="I9" s="478"/>
    </row>
    <row r="10" spans="1:12" x14ac:dyDescent="0.2">
      <c r="A10" s="189"/>
      <c r="B10" s="175" t="s">
        <v>242</v>
      </c>
      <c r="C10" s="176"/>
      <c r="D10" s="281">
        <f>D11+D19+D29+D39+D49+D59+D72+D76+D63</f>
        <v>34100000</v>
      </c>
      <c r="E10" s="281">
        <v>0</v>
      </c>
      <c r="F10" s="281">
        <f>F11+F19+F29+F39+F49+F59+F72+F76+F63</f>
        <v>34100000.390000001</v>
      </c>
      <c r="G10" s="281">
        <f>+G11+G19+G29+G49</f>
        <v>11589590</v>
      </c>
      <c r="H10" s="281">
        <v>11514939</v>
      </c>
      <c r="I10" s="281">
        <f>I11+I19+I29+I39+I49+I59+I72+I76+I63</f>
        <v>22510410.390000001</v>
      </c>
    </row>
    <row r="11" spans="1:12" x14ac:dyDescent="0.2">
      <c r="A11" s="190"/>
      <c r="B11" s="172" t="s">
        <v>243</v>
      </c>
      <c r="C11" s="177"/>
      <c r="D11" s="282">
        <f t="shared" ref="D11:I11" si="0">SUM(D12:D18)</f>
        <v>25560132.390000001</v>
      </c>
      <c r="E11" s="355">
        <f>+E12+E13+E14+E15+E16+E17+E18</f>
        <v>-1300000.0000000002</v>
      </c>
      <c r="F11" s="282">
        <f t="shared" si="0"/>
        <v>24260132.390000001</v>
      </c>
      <c r="G11" s="282">
        <f>+G12+G13+G14+G15+G16+1</f>
        <v>9011937</v>
      </c>
      <c r="H11" s="282">
        <v>8940729</v>
      </c>
      <c r="I11" s="282">
        <f t="shared" si="0"/>
        <v>15248196.390000002</v>
      </c>
    </row>
    <row r="12" spans="1:12" s="113" customFormat="1" x14ac:dyDescent="0.2">
      <c r="A12" s="191"/>
      <c r="B12" s="181" t="s">
        <v>244</v>
      </c>
      <c r="C12" s="179"/>
      <c r="D12" s="282">
        <v>24858501.440000001</v>
      </c>
      <c r="E12" s="355">
        <v>-3475277.2</v>
      </c>
      <c r="F12" s="223">
        <f>D12+E12</f>
        <v>21383224.240000002</v>
      </c>
      <c r="G12" s="223">
        <v>8446352</v>
      </c>
      <c r="H12" s="223">
        <v>8444445</v>
      </c>
      <c r="I12" s="223">
        <f>F12-G12</f>
        <v>12936872.240000002</v>
      </c>
    </row>
    <row r="13" spans="1:12" s="113" customFormat="1" x14ac:dyDescent="0.2">
      <c r="A13" s="191"/>
      <c r="B13" s="181" t="s">
        <v>245</v>
      </c>
      <c r="C13" s="179"/>
      <c r="D13" s="282">
        <v>503481.95</v>
      </c>
      <c r="E13" s="355">
        <v>0</v>
      </c>
      <c r="F13" s="223">
        <f t="shared" ref="F13:F18" si="1">D13+E13</f>
        <v>503481.95</v>
      </c>
      <c r="G13" s="223">
        <v>121560</v>
      </c>
      <c r="H13" s="223">
        <v>121560</v>
      </c>
      <c r="I13" s="223">
        <f t="shared" ref="I13:I18" si="2">F13-G13</f>
        <v>381921.95</v>
      </c>
    </row>
    <row r="14" spans="1:12" s="113" customFormat="1" x14ac:dyDescent="0.2">
      <c r="A14" s="191"/>
      <c r="B14" s="181" t="s">
        <v>246</v>
      </c>
      <c r="C14" s="179"/>
      <c r="D14" s="282">
        <v>0</v>
      </c>
      <c r="E14" s="355">
        <v>1479721.72</v>
      </c>
      <c r="F14" s="223">
        <f t="shared" si="1"/>
        <v>1479721.72</v>
      </c>
      <c r="G14" s="223">
        <v>5413</v>
      </c>
      <c r="H14" s="223">
        <v>5413</v>
      </c>
      <c r="I14" s="223">
        <f t="shared" si="2"/>
        <v>1474308.72</v>
      </c>
    </row>
    <row r="15" spans="1:12" s="113" customFormat="1" x14ac:dyDescent="0.2">
      <c r="A15" s="192"/>
      <c r="B15" s="181" t="s">
        <v>247</v>
      </c>
      <c r="C15" s="179"/>
      <c r="D15" s="282">
        <v>198149</v>
      </c>
      <c r="E15" s="355">
        <v>0</v>
      </c>
      <c r="F15" s="223">
        <f t="shared" si="1"/>
        <v>198149</v>
      </c>
      <c r="G15" s="223">
        <v>5669</v>
      </c>
      <c r="H15" s="223">
        <v>5669</v>
      </c>
      <c r="I15" s="223">
        <f t="shared" si="2"/>
        <v>192480</v>
      </c>
    </row>
    <row r="16" spans="1:12" s="113" customFormat="1" x14ac:dyDescent="0.2">
      <c r="A16" s="191"/>
      <c r="B16" s="181" t="s">
        <v>248</v>
      </c>
      <c r="C16" s="179"/>
      <c r="D16" s="282">
        <v>0</v>
      </c>
      <c r="E16" s="355">
        <v>695555.48</v>
      </c>
      <c r="F16" s="223">
        <f t="shared" si="1"/>
        <v>695555.48</v>
      </c>
      <c r="G16" s="223">
        <v>432942</v>
      </c>
      <c r="H16" s="223">
        <v>363642</v>
      </c>
      <c r="I16" s="223">
        <f t="shared" si="2"/>
        <v>262613.48</v>
      </c>
    </row>
    <row r="17" spans="1:9" s="113" customFormat="1" x14ac:dyDescent="0.2">
      <c r="A17" s="191"/>
      <c r="B17" s="181" t="s">
        <v>249</v>
      </c>
      <c r="C17" s="179"/>
      <c r="D17" s="282"/>
      <c r="E17" s="355"/>
      <c r="F17" s="223">
        <f t="shared" si="1"/>
        <v>0</v>
      </c>
      <c r="G17" s="223"/>
      <c r="H17" s="223"/>
      <c r="I17" s="223">
        <f t="shared" si="2"/>
        <v>0</v>
      </c>
    </row>
    <row r="18" spans="1:9" s="113" customFormat="1" x14ac:dyDescent="0.2">
      <c r="A18" s="191"/>
      <c r="B18" s="181" t="s">
        <v>250</v>
      </c>
      <c r="C18" s="179"/>
      <c r="D18" s="282"/>
      <c r="E18" s="355"/>
      <c r="F18" s="223">
        <f t="shared" si="1"/>
        <v>0</v>
      </c>
      <c r="G18" s="223"/>
      <c r="H18" s="223"/>
      <c r="I18" s="223">
        <f t="shared" si="2"/>
        <v>0</v>
      </c>
    </row>
    <row r="19" spans="1:9" s="113" customFormat="1" x14ac:dyDescent="0.2">
      <c r="A19" s="191"/>
      <c r="B19" s="172" t="s">
        <v>251</v>
      </c>
      <c r="C19" s="177"/>
      <c r="D19" s="282">
        <f t="shared" ref="D19" si="3">SUM(D20:D28)</f>
        <v>1529847.37</v>
      </c>
      <c r="E19" s="355">
        <v>-152487</v>
      </c>
      <c r="F19" s="282">
        <v>1377360</v>
      </c>
      <c r="G19" s="282">
        <v>1034458</v>
      </c>
      <c r="H19" s="282">
        <v>1034458</v>
      </c>
      <c r="I19" s="282">
        <v>342902</v>
      </c>
    </row>
    <row r="20" spans="1:9" s="113" customFormat="1" x14ac:dyDescent="0.2">
      <c r="A20" s="191"/>
      <c r="B20" s="181" t="s">
        <v>508</v>
      </c>
      <c r="C20" s="179"/>
      <c r="D20" s="282">
        <v>1529847.37</v>
      </c>
      <c r="E20" s="355">
        <v>-200000</v>
      </c>
      <c r="F20" s="282">
        <f t="shared" ref="F20:F28" si="4">D20+E20</f>
        <v>1329847.3700000001</v>
      </c>
      <c r="G20" s="223">
        <v>987795</v>
      </c>
      <c r="H20" s="223">
        <v>987795</v>
      </c>
      <c r="I20" s="223">
        <f>F20-G20</f>
        <v>342052.37000000011</v>
      </c>
    </row>
    <row r="21" spans="1:9" s="113" customFormat="1" x14ac:dyDescent="0.2">
      <c r="A21" s="191"/>
      <c r="B21" s="181" t="s">
        <v>252</v>
      </c>
      <c r="C21" s="179"/>
      <c r="D21" s="282"/>
      <c r="E21" s="355"/>
      <c r="F21" s="282">
        <f t="shared" si="4"/>
        <v>0</v>
      </c>
      <c r="G21" s="223"/>
      <c r="H21" s="223"/>
      <c r="I21" s="223">
        <f t="shared" ref="I21:I83" si="5">F21-G21</f>
        <v>0</v>
      </c>
    </row>
    <row r="22" spans="1:9" s="113" customFormat="1" x14ac:dyDescent="0.2">
      <c r="A22" s="191"/>
      <c r="B22" s="181" t="s">
        <v>253</v>
      </c>
      <c r="C22" s="179"/>
      <c r="D22" s="282"/>
      <c r="E22" s="355"/>
      <c r="F22" s="282">
        <f t="shared" si="4"/>
        <v>0</v>
      </c>
      <c r="G22" s="223"/>
      <c r="H22" s="223"/>
      <c r="I22" s="223">
        <f t="shared" si="5"/>
        <v>0</v>
      </c>
    </row>
    <row r="23" spans="1:9" s="113" customFormat="1" x14ac:dyDescent="0.2">
      <c r="A23" s="191"/>
      <c r="B23" s="181" t="s">
        <v>254</v>
      </c>
      <c r="C23" s="179"/>
      <c r="D23" s="282"/>
      <c r="E23" s="355">
        <v>47513</v>
      </c>
      <c r="F23" s="282">
        <f t="shared" si="4"/>
        <v>47513</v>
      </c>
      <c r="G23" s="223">
        <v>46663</v>
      </c>
      <c r="H23" s="223">
        <v>46663</v>
      </c>
      <c r="I23" s="223">
        <f t="shared" si="5"/>
        <v>850</v>
      </c>
    </row>
    <row r="24" spans="1:9" s="113" customFormat="1" x14ac:dyDescent="0.2">
      <c r="A24" s="191"/>
      <c r="B24" s="181" t="s">
        <v>255</v>
      </c>
      <c r="C24" s="179"/>
      <c r="D24" s="282"/>
      <c r="E24" s="355"/>
      <c r="F24" s="282">
        <f t="shared" si="4"/>
        <v>0</v>
      </c>
      <c r="G24" s="223"/>
      <c r="H24" s="223"/>
      <c r="I24" s="223">
        <f t="shared" si="5"/>
        <v>0</v>
      </c>
    </row>
    <row r="25" spans="1:9" s="113" customFormat="1" x14ac:dyDescent="0.2">
      <c r="A25" s="191"/>
      <c r="B25" s="181" t="s">
        <v>256</v>
      </c>
      <c r="C25" s="179"/>
      <c r="D25" s="282"/>
      <c r="E25" s="355"/>
      <c r="F25" s="282">
        <f t="shared" si="4"/>
        <v>0</v>
      </c>
      <c r="G25" s="223"/>
      <c r="H25" s="223"/>
      <c r="I25" s="223">
        <f t="shared" si="5"/>
        <v>0</v>
      </c>
    </row>
    <row r="26" spans="1:9" s="113" customFormat="1" x14ac:dyDescent="0.2">
      <c r="A26" s="191"/>
      <c r="B26" s="181" t="s">
        <v>257</v>
      </c>
      <c r="C26" s="179"/>
      <c r="D26" s="282"/>
      <c r="E26" s="355"/>
      <c r="F26" s="282">
        <f t="shared" si="4"/>
        <v>0</v>
      </c>
      <c r="G26" s="223"/>
      <c r="H26" s="223"/>
      <c r="I26" s="223">
        <f t="shared" si="5"/>
        <v>0</v>
      </c>
    </row>
    <row r="27" spans="1:9" s="113" customFormat="1" x14ac:dyDescent="0.2">
      <c r="A27" s="191"/>
      <c r="B27" s="181" t="s">
        <v>258</v>
      </c>
      <c r="C27" s="179"/>
      <c r="D27" s="282"/>
      <c r="E27" s="355"/>
      <c r="F27" s="282">
        <f t="shared" si="4"/>
        <v>0</v>
      </c>
      <c r="G27" s="223"/>
      <c r="H27" s="223"/>
      <c r="I27" s="223">
        <f t="shared" si="5"/>
        <v>0</v>
      </c>
    </row>
    <row r="28" spans="1:9" s="113" customFormat="1" x14ac:dyDescent="0.2">
      <c r="A28" s="191"/>
      <c r="B28" s="181" t="s">
        <v>259</v>
      </c>
      <c r="C28" s="179"/>
      <c r="D28" s="282"/>
      <c r="E28" s="355"/>
      <c r="F28" s="282">
        <f t="shared" si="4"/>
        <v>0</v>
      </c>
      <c r="G28" s="223"/>
      <c r="H28" s="223"/>
      <c r="I28" s="223">
        <f t="shared" si="5"/>
        <v>0</v>
      </c>
    </row>
    <row r="29" spans="1:9" s="113" customFormat="1" x14ac:dyDescent="0.2">
      <c r="A29" s="191"/>
      <c r="B29" s="172" t="s">
        <v>260</v>
      </c>
      <c r="C29" s="177"/>
      <c r="D29" s="282">
        <f t="shared" ref="D29" si="6">SUM(D30:D38)</f>
        <v>919507.74</v>
      </c>
      <c r="E29" s="355">
        <v>1073487</v>
      </c>
      <c r="F29" s="282">
        <v>1992995</v>
      </c>
      <c r="G29" s="282">
        <v>1171831</v>
      </c>
      <c r="H29" s="282">
        <v>1168388</v>
      </c>
      <c r="I29" s="282">
        <v>821164</v>
      </c>
    </row>
    <row r="30" spans="1:9" s="113" customFormat="1" x14ac:dyDescent="0.2">
      <c r="A30" s="191"/>
      <c r="B30" s="181" t="s">
        <v>261</v>
      </c>
      <c r="C30" s="179"/>
      <c r="D30" s="282"/>
      <c r="E30" s="355"/>
      <c r="F30" s="282">
        <f t="shared" ref="F30:F38" si="7">D30+E30</f>
        <v>0</v>
      </c>
      <c r="G30" s="223"/>
      <c r="H30" s="223"/>
      <c r="I30" s="223">
        <f t="shared" si="5"/>
        <v>0</v>
      </c>
    </row>
    <row r="31" spans="1:9" s="113" customFormat="1" x14ac:dyDescent="0.2">
      <c r="A31" s="191"/>
      <c r="B31" s="181" t="s">
        <v>262</v>
      </c>
      <c r="C31" s="179"/>
      <c r="D31" s="282"/>
      <c r="E31" s="355"/>
      <c r="F31" s="282">
        <f t="shared" si="7"/>
        <v>0</v>
      </c>
      <c r="G31" s="223"/>
      <c r="H31" s="223"/>
      <c r="I31" s="223">
        <f t="shared" si="5"/>
        <v>0</v>
      </c>
    </row>
    <row r="32" spans="1:9" s="113" customFormat="1" x14ac:dyDescent="0.2">
      <c r="A32" s="191"/>
      <c r="B32" s="181" t="s">
        <v>263</v>
      </c>
      <c r="C32" s="179"/>
      <c r="D32" s="282">
        <v>466791.51</v>
      </c>
      <c r="E32" s="355">
        <v>-170000</v>
      </c>
      <c r="F32" s="282">
        <f t="shared" si="7"/>
        <v>296791.51</v>
      </c>
      <c r="G32" s="223">
        <v>0</v>
      </c>
      <c r="H32" s="223">
        <v>0</v>
      </c>
      <c r="I32" s="223">
        <f t="shared" si="5"/>
        <v>296791.51</v>
      </c>
    </row>
    <row r="33" spans="1:9" s="113" customFormat="1" x14ac:dyDescent="0.2">
      <c r="A33" s="191"/>
      <c r="B33" s="181" t="s">
        <v>264</v>
      </c>
      <c r="C33" s="179"/>
      <c r="D33" s="282">
        <v>96875</v>
      </c>
      <c r="E33" s="355">
        <v>92487</v>
      </c>
      <c r="F33" s="282">
        <f t="shared" si="7"/>
        <v>189362</v>
      </c>
      <c r="G33" s="223">
        <v>101694</v>
      </c>
      <c r="H33" s="223">
        <v>101694</v>
      </c>
      <c r="I33" s="223">
        <f t="shared" si="5"/>
        <v>87668</v>
      </c>
    </row>
    <row r="34" spans="1:9" s="113" customFormat="1" x14ac:dyDescent="0.2">
      <c r="A34" s="191"/>
      <c r="B34" s="181" t="s">
        <v>509</v>
      </c>
      <c r="C34" s="179"/>
      <c r="D34" s="282">
        <v>203885.7</v>
      </c>
      <c r="E34" s="355">
        <v>300000</v>
      </c>
      <c r="F34" s="282">
        <f t="shared" si="7"/>
        <v>503885.7</v>
      </c>
      <c r="G34" s="223">
        <v>456113</v>
      </c>
      <c r="H34" s="223">
        <v>456113</v>
      </c>
      <c r="I34" s="223">
        <f t="shared" si="5"/>
        <v>47772.700000000012</v>
      </c>
    </row>
    <row r="35" spans="1:9" s="113" customFormat="1" x14ac:dyDescent="0.2">
      <c r="A35" s="191"/>
      <c r="B35" s="181" t="s">
        <v>265</v>
      </c>
      <c r="C35" s="179"/>
      <c r="D35" s="282">
        <v>151955.53</v>
      </c>
      <c r="E35" s="355">
        <v>-50000</v>
      </c>
      <c r="F35" s="282">
        <f t="shared" si="7"/>
        <v>101955.53</v>
      </c>
      <c r="G35" s="223">
        <v>23258</v>
      </c>
      <c r="H35" s="223">
        <v>23258</v>
      </c>
      <c r="I35" s="223">
        <f t="shared" si="5"/>
        <v>78697.53</v>
      </c>
    </row>
    <row r="36" spans="1:9" s="113" customFormat="1" x14ac:dyDescent="0.2">
      <c r="A36" s="191"/>
      <c r="B36" s="181" t="s">
        <v>266</v>
      </c>
      <c r="C36" s="179"/>
      <c r="D36" s="282"/>
      <c r="E36" s="355"/>
      <c r="F36" s="282">
        <f t="shared" si="7"/>
        <v>0</v>
      </c>
      <c r="G36" s="223"/>
      <c r="H36" s="223"/>
      <c r="I36" s="223">
        <f t="shared" si="5"/>
        <v>0</v>
      </c>
    </row>
    <row r="37" spans="1:9" s="113" customFormat="1" x14ac:dyDescent="0.2">
      <c r="A37" s="191"/>
      <c r="B37" s="181" t="s">
        <v>267</v>
      </c>
      <c r="C37" s="179"/>
      <c r="D37" s="282">
        <v>0</v>
      </c>
      <c r="E37" s="355">
        <v>650000</v>
      </c>
      <c r="F37" s="282">
        <f t="shared" si="7"/>
        <v>650000</v>
      </c>
      <c r="G37" s="223">
        <v>408075</v>
      </c>
      <c r="H37" s="223">
        <v>404632</v>
      </c>
      <c r="I37" s="223">
        <f t="shared" si="5"/>
        <v>241925</v>
      </c>
    </row>
    <row r="38" spans="1:9" s="113" customFormat="1" x14ac:dyDescent="0.2">
      <c r="A38" s="191"/>
      <c r="B38" s="181" t="s">
        <v>268</v>
      </c>
      <c r="C38" s="179"/>
      <c r="D38" s="282">
        <v>0</v>
      </c>
      <c r="E38" s="355">
        <v>251000</v>
      </c>
      <c r="F38" s="282">
        <f t="shared" si="7"/>
        <v>251000</v>
      </c>
      <c r="G38" s="223">
        <v>182691</v>
      </c>
      <c r="H38" s="223">
        <v>182691</v>
      </c>
      <c r="I38" s="223">
        <f t="shared" si="5"/>
        <v>68309</v>
      </c>
    </row>
    <row r="39" spans="1:9" s="113" customFormat="1" x14ac:dyDescent="0.2">
      <c r="A39" s="191"/>
      <c r="B39" s="471" t="s">
        <v>510</v>
      </c>
      <c r="C39" s="472"/>
      <c r="D39" s="282">
        <f t="shared" ref="D39:I39" si="8">SUM(D40:D48)</f>
        <v>5500000</v>
      </c>
      <c r="E39" s="355">
        <f t="shared" si="8"/>
        <v>0</v>
      </c>
      <c r="F39" s="282">
        <f t="shared" si="8"/>
        <v>5500000</v>
      </c>
      <c r="G39" s="282">
        <f t="shared" si="8"/>
        <v>0</v>
      </c>
      <c r="H39" s="282">
        <f t="shared" si="8"/>
        <v>0</v>
      </c>
      <c r="I39" s="282">
        <f t="shared" si="8"/>
        <v>5500000</v>
      </c>
    </row>
    <row r="40" spans="1:9" s="113" customFormat="1" x14ac:dyDescent="0.2">
      <c r="A40" s="191"/>
      <c r="B40" s="181" t="s">
        <v>269</v>
      </c>
      <c r="C40" s="179"/>
      <c r="D40" s="282">
        <v>5500000</v>
      </c>
      <c r="E40" s="355">
        <v>0</v>
      </c>
      <c r="F40" s="282">
        <f>D40+E40</f>
        <v>5500000</v>
      </c>
      <c r="G40" s="223">
        <v>0</v>
      </c>
      <c r="H40" s="223">
        <v>0</v>
      </c>
      <c r="I40" s="223">
        <f t="shared" si="5"/>
        <v>5500000</v>
      </c>
    </row>
    <row r="41" spans="1:9" s="113" customFormat="1" x14ac:dyDescent="0.2">
      <c r="A41" s="191"/>
      <c r="B41" s="181" t="s">
        <v>270</v>
      </c>
      <c r="C41" s="179"/>
      <c r="D41" s="282"/>
      <c r="E41" s="355"/>
      <c r="F41" s="282">
        <f t="shared" ref="F41:F83" si="9">D41+E41</f>
        <v>0</v>
      </c>
      <c r="G41" s="223"/>
      <c r="H41" s="223"/>
      <c r="I41" s="223">
        <f t="shared" si="5"/>
        <v>0</v>
      </c>
    </row>
    <row r="42" spans="1:9" s="113" customFormat="1" x14ac:dyDescent="0.2">
      <c r="A42" s="191"/>
      <c r="B42" s="181" t="s">
        <v>271</v>
      </c>
      <c r="C42" s="179"/>
      <c r="D42" s="282"/>
      <c r="E42" s="355"/>
      <c r="F42" s="282">
        <f t="shared" si="9"/>
        <v>0</v>
      </c>
      <c r="G42" s="223"/>
      <c r="H42" s="223"/>
      <c r="I42" s="223">
        <f t="shared" si="5"/>
        <v>0</v>
      </c>
    </row>
    <row r="43" spans="1:9" s="113" customFormat="1" x14ac:dyDescent="0.2">
      <c r="A43" s="191"/>
      <c r="B43" s="181" t="s">
        <v>272</v>
      </c>
      <c r="C43" s="179"/>
      <c r="D43" s="282"/>
      <c r="E43" s="355"/>
      <c r="F43" s="282">
        <f t="shared" si="9"/>
        <v>0</v>
      </c>
      <c r="G43" s="223"/>
      <c r="H43" s="223"/>
      <c r="I43" s="223">
        <f t="shared" si="5"/>
        <v>0</v>
      </c>
    </row>
    <row r="44" spans="1:9" s="113" customFormat="1" x14ac:dyDescent="0.2">
      <c r="A44" s="191"/>
      <c r="B44" s="181" t="s">
        <v>273</v>
      </c>
      <c r="C44" s="179"/>
      <c r="D44" s="282"/>
      <c r="E44" s="355"/>
      <c r="F44" s="282">
        <f t="shared" si="9"/>
        <v>0</v>
      </c>
      <c r="G44" s="223"/>
      <c r="H44" s="223"/>
      <c r="I44" s="223">
        <f t="shared" si="5"/>
        <v>0</v>
      </c>
    </row>
    <row r="45" spans="1:9" s="113" customFormat="1" x14ac:dyDescent="0.2">
      <c r="A45" s="191"/>
      <c r="B45" s="181" t="s">
        <v>274</v>
      </c>
      <c r="C45" s="179"/>
      <c r="D45" s="282"/>
      <c r="E45" s="355"/>
      <c r="F45" s="282">
        <f t="shared" si="9"/>
        <v>0</v>
      </c>
      <c r="G45" s="223"/>
      <c r="H45" s="223"/>
      <c r="I45" s="223">
        <f t="shared" si="5"/>
        <v>0</v>
      </c>
    </row>
    <row r="46" spans="1:9" s="113" customFormat="1" x14ac:dyDescent="0.2">
      <c r="A46" s="191"/>
      <c r="B46" s="181" t="s">
        <v>275</v>
      </c>
      <c r="C46" s="179"/>
      <c r="D46" s="282"/>
      <c r="E46" s="355"/>
      <c r="F46" s="282">
        <f t="shared" si="9"/>
        <v>0</v>
      </c>
      <c r="G46" s="223"/>
      <c r="H46" s="223"/>
      <c r="I46" s="223">
        <f t="shared" si="5"/>
        <v>0</v>
      </c>
    </row>
    <row r="47" spans="1:9" s="113" customFormat="1" x14ac:dyDescent="0.2">
      <c r="A47" s="191"/>
      <c r="B47" s="181" t="s">
        <v>276</v>
      </c>
      <c r="C47" s="179"/>
      <c r="D47" s="282"/>
      <c r="E47" s="355"/>
      <c r="F47" s="282">
        <f t="shared" si="9"/>
        <v>0</v>
      </c>
      <c r="G47" s="223"/>
      <c r="H47" s="223"/>
      <c r="I47" s="223">
        <f t="shared" si="5"/>
        <v>0</v>
      </c>
    </row>
    <row r="48" spans="1:9" s="113" customFormat="1" x14ac:dyDescent="0.2">
      <c r="A48" s="191"/>
      <c r="B48" s="181" t="s">
        <v>277</v>
      </c>
      <c r="C48" s="179"/>
      <c r="D48" s="282"/>
      <c r="E48" s="355"/>
      <c r="F48" s="282">
        <f t="shared" si="9"/>
        <v>0</v>
      </c>
      <c r="G48" s="223"/>
      <c r="H48" s="223"/>
      <c r="I48" s="223">
        <f t="shared" si="5"/>
        <v>0</v>
      </c>
    </row>
    <row r="49" spans="1:9" s="113" customFormat="1" x14ac:dyDescent="0.2">
      <c r="A49" s="191"/>
      <c r="B49" s="471" t="s">
        <v>511</v>
      </c>
      <c r="C49" s="472"/>
      <c r="D49" s="282">
        <f t="shared" ref="D49" si="10">SUM(D50:D58)</f>
        <v>590512.5</v>
      </c>
      <c r="E49" s="355">
        <v>379000</v>
      </c>
      <c r="F49" s="282">
        <v>969513</v>
      </c>
      <c r="G49" s="282">
        <v>371364</v>
      </c>
      <c r="H49" s="282">
        <v>371364</v>
      </c>
      <c r="I49" s="282">
        <v>598148</v>
      </c>
    </row>
    <row r="50" spans="1:9" s="113" customFormat="1" x14ac:dyDescent="0.2">
      <c r="A50" s="191"/>
      <c r="B50" s="181" t="s">
        <v>278</v>
      </c>
      <c r="C50" s="179"/>
      <c r="D50" s="282">
        <v>0</v>
      </c>
      <c r="E50" s="355">
        <v>76591</v>
      </c>
      <c r="F50" s="282">
        <f t="shared" si="9"/>
        <v>76591</v>
      </c>
      <c r="G50" s="223">
        <v>75575</v>
      </c>
      <c r="H50" s="223">
        <v>75575</v>
      </c>
      <c r="I50" s="223">
        <f t="shared" si="5"/>
        <v>1016</v>
      </c>
    </row>
    <row r="51" spans="1:9" s="113" customFormat="1" x14ac:dyDescent="0.2">
      <c r="A51" s="191"/>
      <c r="B51" s="181" t="s">
        <v>279</v>
      </c>
      <c r="C51" s="179"/>
      <c r="D51" s="282"/>
      <c r="E51" s="355"/>
      <c r="F51" s="282">
        <f t="shared" si="9"/>
        <v>0</v>
      </c>
      <c r="G51" s="223"/>
      <c r="H51" s="223"/>
      <c r="I51" s="223">
        <f t="shared" si="5"/>
        <v>0</v>
      </c>
    </row>
    <row r="52" spans="1:9" s="113" customFormat="1" x14ac:dyDescent="0.2">
      <c r="A52" s="191"/>
      <c r="B52" s="181" t="s">
        <v>280</v>
      </c>
      <c r="C52" s="179"/>
      <c r="D52" s="282"/>
      <c r="E52" s="355"/>
      <c r="F52" s="282">
        <f t="shared" si="9"/>
        <v>0</v>
      </c>
      <c r="G52" s="223"/>
      <c r="H52" s="223"/>
      <c r="I52" s="223">
        <f t="shared" si="5"/>
        <v>0</v>
      </c>
    </row>
    <row r="53" spans="1:9" s="113" customFormat="1" x14ac:dyDescent="0.2">
      <c r="A53" s="191"/>
      <c r="B53" s="181" t="s">
        <v>281</v>
      </c>
      <c r="C53" s="179"/>
      <c r="D53" s="282">
        <v>0</v>
      </c>
      <c r="E53" s="355">
        <v>475000</v>
      </c>
      <c r="F53" s="282">
        <f t="shared" si="9"/>
        <v>475000</v>
      </c>
      <c r="G53" s="223">
        <v>0</v>
      </c>
      <c r="H53" s="223">
        <v>0</v>
      </c>
      <c r="I53" s="223">
        <f t="shared" si="5"/>
        <v>475000</v>
      </c>
    </row>
    <row r="54" spans="1:9" s="113" customFormat="1" x14ac:dyDescent="0.2">
      <c r="A54" s="191"/>
      <c r="B54" s="181" t="s">
        <v>282</v>
      </c>
      <c r="C54" s="179"/>
      <c r="D54" s="282"/>
      <c r="E54" s="355"/>
      <c r="F54" s="282">
        <f t="shared" si="9"/>
        <v>0</v>
      </c>
      <c r="G54" s="223"/>
      <c r="H54" s="223"/>
      <c r="I54" s="223">
        <f t="shared" si="5"/>
        <v>0</v>
      </c>
    </row>
    <row r="55" spans="1:9" s="113" customFormat="1" x14ac:dyDescent="0.2">
      <c r="A55" s="191"/>
      <c r="B55" s="181" t="s">
        <v>283</v>
      </c>
      <c r="C55" s="179"/>
      <c r="D55" s="282"/>
      <c r="E55" s="355"/>
      <c r="F55" s="282">
        <f t="shared" si="9"/>
        <v>0</v>
      </c>
      <c r="G55" s="223"/>
      <c r="H55" s="223"/>
      <c r="I55" s="223">
        <f t="shared" si="5"/>
        <v>0</v>
      </c>
    </row>
    <row r="56" spans="1:9" s="113" customFormat="1" x14ac:dyDescent="0.2">
      <c r="A56" s="191"/>
      <c r="B56" s="181" t="s">
        <v>284</v>
      </c>
      <c r="C56" s="179"/>
      <c r="D56" s="282"/>
      <c r="E56" s="355"/>
      <c r="F56" s="282">
        <f t="shared" si="9"/>
        <v>0</v>
      </c>
      <c r="G56" s="223"/>
      <c r="H56" s="223"/>
      <c r="I56" s="223">
        <f t="shared" si="5"/>
        <v>0</v>
      </c>
    </row>
    <row r="57" spans="1:9" s="113" customFormat="1" x14ac:dyDescent="0.2">
      <c r="A57" s="191"/>
      <c r="B57" s="181" t="s">
        <v>285</v>
      </c>
      <c r="C57" s="179"/>
      <c r="D57" s="282"/>
      <c r="E57" s="355"/>
      <c r="F57" s="282">
        <f t="shared" si="9"/>
        <v>0</v>
      </c>
      <c r="G57" s="223"/>
      <c r="H57" s="223"/>
      <c r="I57" s="223">
        <f t="shared" si="5"/>
        <v>0</v>
      </c>
    </row>
    <row r="58" spans="1:9" s="113" customFormat="1" x14ac:dyDescent="0.2">
      <c r="A58" s="191"/>
      <c r="B58" s="181" t="s">
        <v>286</v>
      </c>
      <c r="C58" s="179"/>
      <c r="D58" s="282">
        <v>590512.5</v>
      </c>
      <c r="E58" s="355">
        <v>-172591</v>
      </c>
      <c r="F58" s="282">
        <f t="shared" si="9"/>
        <v>417921.5</v>
      </c>
      <c r="G58" s="223">
        <v>295789</v>
      </c>
      <c r="H58" s="223">
        <v>295789</v>
      </c>
      <c r="I58" s="223">
        <f t="shared" si="5"/>
        <v>122132.5</v>
      </c>
    </row>
    <row r="59" spans="1:9" s="113" customFormat="1" x14ac:dyDescent="0.2">
      <c r="A59" s="191"/>
      <c r="B59" s="172" t="s">
        <v>287</v>
      </c>
      <c r="C59" s="177"/>
      <c r="D59" s="282">
        <f>SUM(D60:D62)</f>
        <v>0</v>
      </c>
      <c r="E59" s="355">
        <f>SUM(E60:E62)</f>
        <v>0</v>
      </c>
      <c r="F59" s="282">
        <f>SUM(F60:F62)</f>
        <v>0</v>
      </c>
      <c r="G59" s="282">
        <f>SUM(G60:G62)</f>
        <v>0</v>
      </c>
      <c r="H59" s="282">
        <f>SUM(H60:H62)</f>
        <v>0</v>
      </c>
      <c r="I59" s="223">
        <f t="shared" si="5"/>
        <v>0</v>
      </c>
    </row>
    <row r="60" spans="1:9" s="113" customFormat="1" x14ac:dyDescent="0.2">
      <c r="A60" s="191"/>
      <c r="B60" s="181" t="s">
        <v>288</v>
      </c>
      <c r="C60" s="179"/>
      <c r="D60" s="282"/>
      <c r="E60" s="355"/>
      <c r="F60" s="282">
        <f t="shared" si="9"/>
        <v>0</v>
      </c>
      <c r="G60" s="223"/>
      <c r="H60" s="223"/>
      <c r="I60" s="223">
        <f t="shared" si="5"/>
        <v>0</v>
      </c>
    </row>
    <row r="61" spans="1:9" s="113" customFormat="1" x14ac:dyDescent="0.2">
      <c r="A61" s="191"/>
      <c r="B61" s="181" t="s">
        <v>289</v>
      </c>
      <c r="C61" s="179"/>
      <c r="D61" s="282"/>
      <c r="E61" s="355"/>
      <c r="F61" s="282">
        <f t="shared" si="9"/>
        <v>0</v>
      </c>
      <c r="G61" s="223"/>
      <c r="H61" s="223"/>
      <c r="I61" s="223">
        <f t="shared" si="5"/>
        <v>0</v>
      </c>
    </row>
    <row r="62" spans="1:9" s="113" customFormat="1" x14ac:dyDescent="0.2">
      <c r="A62" s="191"/>
      <c r="B62" s="181" t="s">
        <v>290</v>
      </c>
      <c r="C62" s="179"/>
      <c r="D62" s="282"/>
      <c r="E62" s="355"/>
      <c r="F62" s="282">
        <f t="shared" si="9"/>
        <v>0</v>
      </c>
      <c r="G62" s="223"/>
      <c r="H62" s="223"/>
      <c r="I62" s="223">
        <f t="shared" si="5"/>
        <v>0</v>
      </c>
    </row>
    <row r="63" spans="1:9" s="113" customFormat="1" x14ac:dyDescent="0.2">
      <c r="A63" s="191"/>
      <c r="B63" s="471" t="s">
        <v>512</v>
      </c>
      <c r="C63" s="472"/>
      <c r="D63" s="282">
        <f>SUM(D64:D71)</f>
        <v>0</v>
      </c>
      <c r="E63" s="355">
        <f>SUM(E64:E71)</f>
        <v>0</v>
      </c>
      <c r="F63" s="282">
        <f>F64+F65+F66+F67+F68+F70+F71</f>
        <v>0</v>
      </c>
      <c r="G63" s="282">
        <f>SUM(G64:G71)</f>
        <v>0</v>
      </c>
      <c r="H63" s="282">
        <f>SUM(H64:H71)</f>
        <v>0</v>
      </c>
      <c r="I63" s="223">
        <f t="shared" si="5"/>
        <v>0</v>
      </c>
    </row>
    <row r="64" spans="1:9" s="113" customFormat="1" x14ac:dyDescent="0.2">
      <c r="A64" s="191"/>
      <c r="B64" s="181" t="s">
        <v>291</v>
      </c>
      <c r="C64" s="179"/>
      <c r="D64" s="282"/>
      <c r="E64" s="354"/>
      <c r="F64" s="282">
        <f t="shared" si="9"/>
        <v>0</v>
      </c>
      <c r="G64" s="223"/>
      <c r="H64" s="223"/>
      <c r="I64" s="223">
        <f t="shared" si="5"/>
        <v>0</v>
      </c>
    </row>
    <row r="65" spans="1:9" s="113" customFormat="1" x14ac:dyDescent="0.2">
      <c r="A65" s="191"/>
      <c r="B65" s="181" t="s">
        <v>292</v>
      </c>
      <c r="C65" s="179"/>
      <c r="D65" s="282"/>
      <c r="E65" s="354"/>
      <c r="F65" s="282">
        <f t="shared" si="9"/>
        <v>0</v>
      </c>
      <c r="G65" s="223"/>
      <c r="H65" s="223"/>
      <c r="I65" s="223">
        <f t="shared" si="5"/>
        <v>0</v>
      </c>
    </row>
    <row r="66" spans="1:9" s="113" customFormat="1" x14ac:dyDescent="0.2">
      <c r="A66" s="191"/>
      <c r="B66" s="181" t="s">
        <v>293</v>
      </c>
      <c r="C66" s="179"/>
      <c r="D66" s="282"/>
      <c r="E66" s="354"/>
      <c r="F66" s="282">
        <f t="shared" si="9"/>
        <v>0</v>
      </c>
      <c r="G66" s="223"/>
      <c r="H66" s="223"/>
      <c r="I66" s="223">
        <f t="shared" si="5"/>
        <v>0</v>
      </c>
    </row>
    <row r="67" spans="1:9" s="113" customFormat="1" x14ac:dyDescent="0.2">
      <c r="A67" s="191"/>
      <c r="B67" s="181" t="s">
        <v>294</v>
      </c>
      <c r="C67" s="179"/>
      <c r="D67" s="282"/>
      <c r="E67" s="354"/>
      <c r="F67" s="282">
        <f t="shared" si="9"/>
        <v>0</v>
      </c>
      <c r="G67" s="223"/>
      <c r="H67" s="223"/>
      <c r="I67" s="223">
        <f t="shared" si="5"/>
        <v>0</v>
      </c>
    </row>
    <row r="68" spans="1:9" s="113" customFormat="1" x14ac:dyDescent="0.2">
      <c r="A68" s="191"/>
      <c r="B68" s="181" t="s">
        <v>295</v>
      </c>
      <c r="C68" s="179"/>
      <c r="D68" s="282"/>
      <c r="E68" s="223"/>
      <c r="F68" s="282">
        <f t="shared" si="9"/>
        <v>0</v>
      </c>
      <c r="G68" s="223"/>
      <c r="H68" s="223"/>
      <c r="I68" s="223">
        <f t="shared" si="5"/>
        <v>0</v>
      </c>
    </row>
    <row r="69" spans="1:9" s="113" customFormat="1" x14ac:dyDescent="0.2">
      <c r="A69" s="191"/>
      <c r="B69" s="181" t="s">
        <v>296</v>
      </c>
      <c r="C69" s="179"/>
      <c r="D69" s="282"/>
      <c r="E69" s="223"/>
      <c r="F69" s="282">
        <f t="shared" si="9"/>
        <v>0</v>
      </c>
      <c r="G69" s="223"/>
      <c r="H69" s="223"/>
      <c r="I69" s="223">
        <f t="shared" si="5"/>
        <v>0</v>
      </c>
    </row>
    <row r="70" spans="1:9" s="113" customFormat="1" x14ac:dyDescent="0.2">
      <c r="A70" s="191"/>
      <c r="B70" s="181" t="s">
        <v>297</v>
      </c>
      <c r="C70" s="179"/>
      <c r="D70" s="282"/>
      <c r="E70" s="223"/>
      <c r="F70" s="282">
        <f t="shared" si="9"/>
        <v>0</v>
      </c>
      <c r="G70" s="223"/>
      <c r="H70" s="223"/>
      <c r="I70" s="223">
        <f t="shared" si="5"/>
        <v>0</v>
      </c>
    </row>
    <row r="71" spans="1:9" s="113" customFormat="1" x14ac:dyDescent="0.2">
      <c r="A71" s="191"/>
      <c r="B71" s="181" t="s">
        <v>298</v>
      </c>
      <c r="C71" s="179"/>
      <c r="D71" s="282"/>
      <c r="E71" s="223"/>
      <c r="F71" s="282">
        <f t="shared" si="9"/>
        <v>0</v>
      </c>
      <c r="G71" s="223"/>
      <c r="H71" s="223"/>
      <c r="I71" s="223">
        <f t="shared" si="5"/>
        <v>0</v>
      </c>
    </row>
    <row r="72" spans="1:9" s="113" customFormat="1" x14ac:dyDescent="0.2">
      <c r="A72" s="191"/>
      <c r="B72" s="172" t="s">
        <v>299</v>
      </c>
      <c r="C72" s="177"/>
      <c r="D72" s="282">
        <f>SUM(D73:D75)</f>
        <v>0</v>
      </c>
      <c r="E72" s="282">
        <f>SUM(E73:E75)</f>
        <v>0</v>
      </c>
      <c r="F72" s="282">
        <f>SUM(F73:F75)</f>
        <v>0</v>
      </c>
      <c r="G72" s="282">
        <f>SUM(G73:G75)</f>
        <v>0</v>
      </c>
      <c r="H72" s="282">
        <f>SUM(H73:H75)</f>
        <v>0</v>
      </c>
      <c r="I72" s="223">
        <f t="shared" si="5"/>
        <v>0</v>
      </c>
    </row>
    <row r="73" spans="1:9" s="113" customFormat="1" x14ac:dyDescent="0.2">
      <c r="A73" s="191"/>
      <c r="B73" s="181" t="s">
        <v>300</v>
      </c>
      <c r="C73" s="179"/>
      <c r="D73" s="282"/>
      <c r="E73" s="223"/>
      <c r="F73" s="282">
        <f t="shared" si="9"/>
        <v>0</v>
      </c>
      <c r="G73" s="223"/>
      <c r="H73" s="223"/>
      <c r="I73" s="223">
        <f t="shared" si="5"/>
        <v>0</v>
      </c>
    </row>
    <row r="74" spans="1:9" s="113" customFormat="1" x14ac:dyDescent="0.2">
      <c r="A74" s="191"/>
      <c r="B74" s="181" t="s">
        <v>301</v>
      </c>
      <c r="C74" s="179"/>
      <c r="D74" s="282"/>
      <c r="E74" s="223"/>
      <c r="F74" s="282">
        <f t="shared" si="9"/>
        <v>0</v>
      </c>
      <c r="G74" s="223"/>
      <c r="H74" s="223"/>
      <c r="I74" s="223">
        <f t="shared" si="5"/>
        <v>0</v>
      </c>
    </row>
    <row r="75" spans="1:9" s="113" customFormat="1" x14ac:dyDescent="0.2">
      <c r="A75" s="191"/>
      <c r="B75" s="181" t="s">
        <v>302</v>
      </c>
      <c r="C75" s="179"/>
      <c r="D75" s="282"/>
      <c r="E75" s="223"/>
      <c r="F75" s="282">
        <f t="shared" si="9"/>
        <v>0</v>
      </c>
      <c r="G75" s="223"/>
      <c r="H75" s="223"/>
      <c r="I75" s="223">
        <f t="shared" si="5"/>
        <v>0</v>
      </c>
    </row>
    <row r="76" spans="1:9" s="113" customFormat="1" x14ac:dyDescent="0.2">
      <c r="A76" s="191"/>
      <c r="B76" s="172" t="s">
        <v>303</v>
      </c>
      <c r="C76" s="177"/>
      <c r="D76" s="282">
        <f>SUM(D77:D83)</f>
        <v>0</v>
      </c>
      <c r="E76" s="282">
        <f>SUM(E77:E83)</f>
        <v>0</v>
      </c>
      <c r="F76" s="282">
        <f>SUM(F77:F83)</f>
        <v>0</v>
      </c>
      <c r="G76" s="282">
        <f>SUM(G77:G83)</f>
        <v>0</v>
      </c>
      <c r="H76" s="282">
        <f>SUM(H77:H83)</f>
        <v>0</v>
      </c>
      <c r="I76" s="223">
        <f t="shared" si="5"/>
        <v>0</v>
      </c>
    </row>
    <row r="77" spans="1:9" s="113" customFormat="1" x14ac:dyDescent="0.2">
      <c r="A77" s="191"/>
      <c r="B77" s="181" t="s">
        <v>304</v>
      </c>
      <c r="C77" s="179"/>
      <c r="D77" s="282"/>
      <c r="E77" s="223"/>
      <c r="F77" s="282">
        <f t="shared" si="9"/>
        <v>0</v>
      </c>
      <c r="G77" s="223"/>
      <c r="H77" s="223"/>
      <c r="I77" s="223">
        <f t="shared" si="5"/>
        <v>0</v>
      </c>
    </row>
    <row r="78" spans="1:9" s="113" customFormat="1" x14ac:dyDescent="0.2">
      <c r="A78" s="191"/>
      <c r="B78" s="181" t="s">
        <v>305</v>
      </c>
      <c r="C78" s="179"/>
      <c r="D78" s="282"/>
      <c r="E78" s="223"/>
      <c r="F78" s="282">
        <f t="shared" si="9"/>
        <v>0</v>
      </c>
      <c r="G78" s="223"/>
      <c r="H78" s="223"/>
      <c r="I78" s="223">
        <f t="shared" si="5"/>
        <v>0</v>
      </c>
    </row>
    <row r="79" spans="1:9" s="113" customFormat="1" x14ac:dyDescent="0.2">
      <c r="A79" s="191"/>
      <c r="B79" s="181" t="s">
        <v>306</v>
      </c>
      <c r="C79" s="179"/>
      <c r="D79" s="282"/>
      <c r="E79" s="223"/>
      <c r="F79" s="282">
        <f t="shared" si="9"/>
        <v>0</v>
      </c>
      <c r="G79" s="223"/>
      <c r="H79" s="223"/>
      <c r="I79" s="223">
        <f t="shared" si="5"/>
        <v>0</v>
      </c>
    </row>
    <row r="80" spans="1:9" s="113" customFormat="1" x14ac:dyDescent="0.2">
      <c r="A80" s="191"/>
      <c r="B80" s="181" t="s">
        <v>307</v>
      </c>
      <c r="C80" s="179"/>
      <c r="D80" s="282"/>
      <c r="E80" s="223"/>
      <c r="F80" s="282">
        <f t="shared" si="9"/>
        <v>0</v>
      </c>
      <c r="G80" s="223"/>
      <c r="H80" s="223"/>
      <c r="I80" s="223">
        <f t="shared" si="5"/>
        <v>0</v>
      </c>
    </row>
    <row r="81" spans="1:11" s="113" customFormat="1" x14ac:dyDescent="0.2">
      <c r="A81" s="191"/>
      <c r="B81" s="181" t="s">
        <v>308</v>
      </c>
      <c r="C81" s="179"/>
      <c r="D81" s="282"/>
      <c r="E81" s="223"/>
      <c r="F81" s="282">
        <f t="shared" si="9"/>
        <v>0</v>
      </c>
      <c r="G81" s="223"/>
      <c r="H81" s="223"/>
      <c r="I81" s="223">
        <f t="shared" si="5"/>
        <v>0</v>
      </c>
    </row>
    <row r="82" spans="1:11" s="113" customFormat="1" x14ac:dyDescent="0.2">
      <c r="A82" s="191"/>
      <c r="B82" s="181" t="s">
        <v>309</v>
      </c>
      <c r="C82" s="179"/>
      <c r="D82" s="282"/>
      <c r="E82" s="223"/>
      <c r="F82" s="282">
        <f t="shared" si="9"/>
        <v>0</v>
      </c>
      <c r="G82" s="223"/>
      <c r="H82" s="223"/>
      <c r="I82" s="223">
        <f t="shared" si="5"/>
        <v>0</v>
      </c>
    </row>
    <row r="83" spans="1:11" s="113" customFormat="1" x14ac:dyDescent="0.2">
      <c r="A83" s="191"/>
      <c r="B83" s="181" t="s">
        <v>310</v>
      </c>
      <c r="C83" s="179"/>
      <c r="D83" s="282"/>
      <c r="E83" s="223"/>
      <c r="F83" s="282">
        <f t="shared" si="9"/>
        <v>0</v>
      </c>
      <c r="G83" s="223"/>
      <c r="H83" s="223"/>
      <c r="I83" s="223">
        <f t="shared" si="5"/>
        <v>0</v>
      </c>
    </row>
    <row r="84" spans="1:11" s="113" customFormat="1" x14ac:dyDescent="0.2">
      <c r="A84" s="191"/>
      <c r="B84" s="184"/>
      <c r="C84" s="185"/>
      <c r="D84" s="283"/>
      <c r="E84" s="285"/>
      <c r="F84" s="285"/>
      <c r="G84" s="285"/>
      <c r="H84" s="285"/>
      <c r="I84" s="285"/>
    </row>
    <row r="85" spans="1:11" s="113" customFormat="1" x14ac:dyDescent="0.2">
      <c r="A85" s="191"/>
      <c r="B85" s="182" t="s">
        <v>311</v>
      </c>
      <c r="C85" s="183"/>
      <c r="D85" s="284">
        <f t="shared" ref="D85:I85" si="11">D86+D104+D94+D114+D124+D134+D138+D147+D151</f>
        <v>30433617.009999998</v>
      </c>
      <c r="E85" s="284">
        <f t="shared" si="11"/>
        <v>0</v>
      </c>
      <c r="F85" s="284">
        <f>F86+F104+F94+F114+F124+F134+F138+F147+F151</f>
        <v>30433616.949999999</v>
      </c>
      <c r="G85" s="284">
        <f>G86+G104+G94+G114+G124+G134+G138+G147+G151</f>
        <v>13701679.719999999</v>
      </c>
      <c r="H85" s="284">
        <v>13621043</v>
      </c>
      <c r="I85" s="284">
        <f t="shared" si="11"/>
        <v>16731937.229999999</v>
      </c>
      <c r="J85" s="113">
        <v>29105704</v>
      </c>
      <c r="K85" s="245">
        <v>0.2199999988079071</v>
      </c>
    </row>
    <row r="86" spans="1:11" s="113" customFormat="1" x14ac:dyDescent="0.2">
      <c r="A86" s="191"/>
      <c r="B86" s="172" t="s">
        <v>243</v>
      </c>
      <c r="C86" s="177"/>
      <c r="D86" s="282">
        <f>SUM(D87:D93)</f>
        <v>23603807.899999999</v>
      </c>
      <c r="E86" s="282">
        <f>SUM(E87:E93)</f>
        <v>0</v>
      </c>
      <c r="F86" s="282">
        <f>SUM(F87:F93)</f>
        <v>23603807.899999999</v>
      </c>
      <c r="G86" s="282">
        <f>+G87+G89+G91+1</f>
        <v>10136965</v>
      </c>
      <c r="H86" s="282">
        <v>10056328</v>
      </c>
      <c r="I86" s="223">
        <f t="shared" ref="I86:I149" si="12">F86-G86</f>
        <v>13466842.899999999</v>
      </c>
    </row>
    <row r="87" spans="1:11" s="113" customFormat="1" x14ac:dyDescent="0.2">
      <c r="A87" s="191"/>
      <c r="B87" s="181" t="s">
        <v>244</v>
      </c>
      <c r="C87" s="179"/>
      <c r="D87" s="282">
        <v>17160526.210000001</v>
      </c>
      <c r="E87" s="223">
        <v>0</v>
      </c>
      <c r="F87" s="282">
        <f t="shared" ref="F87:F103" si="13">D87+E87</f>
        <v>17160526.210000001</v>
      </c>
      <c r="G87" s="223">
        <v>8060686</v>
      </c>
      <c r="H87" s="223">
        <v>8060686</v>
      </c>
      <c r="I87" s="223">
        <f t="shared" si="12"/>
        <v>9099840.2100000009</v>
      </c>
    </row>
    <row r="88" spans="1:11" s="113" customFormat="1" x14ac:dyDescent="0.2">
      <c r="A88" s="191"/>
      <c r="B88" s="181" t="s">
        <v>245</v>
      </c>
      <c r="C88" s="179"/>
      <c r="D88" s="282"/>
      <c r="E88" s="223"/>
      <c r="F88" s="282">
        <f t="shared" si="13"/>
        <v>0</v>
      </c>
      <c r="G88" s="223"/>
      <c r="H88" s="223"/>
      <c r="I88" s="223">
        <f t="shared" si="12"/>
        <v>0</v>
      </c>
    </row>
    <row r="89" spans="1:11" x14ac:dyDescent="0.2">
      <c r="A89" s="191"/>
      <c r="B89" s="181" t="s">
        <v>246</v>
      </c>
      <c r="C89" s="179"/>
      <c r="D89" s="282">
        <v>4510181</v>
      </c>
      <c r="E89" s="223">
        <v>0</v>
      </c>
      <c r="F89" s="282">
        <f t="shared" si="13"/>
        <v>4510181</v>
      </c>
      <c r="G89" s="223">
        <v>1249535</v>
      </c>
      <c r="H89" s="223">
        <v>1249183</v>
      </c>
      <c r="I89" s="223">
        <f t="shared" si="12"/>
        <v>3260646</v>
      </c>
    </row>
    <row r="90" spans="1:11" x14ac:dyDescent="0.2">
      <c r="A90" s="191"/>
      <c r="B90" s="181" t="s">
        <v>247</v>
      </c>
      <c r="C90" s="179"/>
      <c r="D90" s="282">
        <v>47570.29</v>
      </c>
      <c r="E90" s="223">
        <v>0</v>
      </c>
      <c r="F90" s="282">
        <f t="shared" si="13"/>
        <v>47570.29</v>
      </c>
      <c r="G90" s="223">
        <v>0</v>
      </c>
      <c r="H90" s="223">
        <v>0</v>
      </c>
      <c r="I90" s="223">
        <f t="shared" si="12"/>
        <v>47570.29</v>
      </c>
    </row>
    <row r="91" spans="1:11" x14ac:dyDescent="0.2">
      <c r="A91" s="193"/>
      <c r="B91" s="181" t="s">
        <v>248</v>
      </c>
      <c r="C91" s="179"/>
      <c r="D91" s="282">
        <v>1885530.4</v>
      </c>
      <c r="E91" s="223">
        <v>0</v>
      </c>
      <c r="F91" s="282">
        <f t="shared" si="13"/>
        <v>1885530.4</v>
      </c>
      <c r="G91" s="223">
        <f>826493+250</f>
        <v>826743</v>
      </c>
      <c r="H91" s="223">
        <v>746459</v>
      </c>
      <c r="I91" s="223">
        <f t="shared" si="12"/>
        <v>1058787.3999999999</v>
      </c>
    </row>
    <row r="92" spans="1:11" x14ac:dyDescent="0.2">
      <c r="A92" s="194"/>
      <c r="B92" s="181" t="s">
        <v>249</v>
      </c>
      <c r="C92" s="179"/>
      <c r="D92" s="282"/>
      <c r="E92" s="223"/>
      <c r="F92" s="282">
        <f t="shared" si="13"/>
        <v>0</v>
      </c>
      <c r="G92" s="223"/>
      <c r="H92" s="223"/>
      <c r="I92" s="223">
        <f t="shared" si="12"/>
        <v>0</v>
      </c>
    </row>
    <row r="93" spans="1:11" s="113" customFormat="1" x14ac:dyDescent="0.2">
      <c r="A93" s="192"/>
      <c r="B93" s="181" t="s">
        <v>250</v>
      </c>
      <c r="C93" s="179"/>
      <c r="D93" s="282"/>
      <c r="E93" s="223"/>
      <c r="F93" s="282">
        <f t="shared" si="13"/>
        <v>0</v>
      </c>
      <c r="G93" s="223"/>
      <c r="H93" s="223"/>
      <c r="I93" s="223">
        <f t="shared" si="12"/>
        <v>0</v>
      </c>
    </row>
    <row r="94" spans="1:11" s="113" customFormat="1" x14ac:dyDescent="0.2">
      <c r="A94" s="192"/>
      <c r="B94" s="172" t="s">
        <v>251</v>
      </c>
      <c r="C94" s="177"/>
      <c r="D94" s="282">
        <f>SUM(D95:D103)</f>
        <v>927168.05999999994</v>
      </c>
      <c r="E94" s="282">
        <v>17220</v>
      </c>
      <c r="F94" s="282">
        <v>944388</v>
      </c>
      <c r="G94" s="282">
        <v>595959</v>
      </c>
      <c r="H94" s="282">
        <v>596159</v>
      </c>
      <c r="I94" s="223">
        <f t="shared" si="12"/>
        <v>348429</v>
      </c>
    </row>
    <row r="95" spans="1:11" s="113" customFormat="1" x14ac:dyDescent="0.2">
      <c r="A95" s="192"/>
      <c r="B95" s="181" t="s">
        <v>508</v>
      </c>
      <c r="C95" s="179"/>
      <c r="D95" s="282">
        <v>28716.22</v>
      </c>
      <c r="E95" s="223">
        <v>0</v>
      </c>
      <c r="F95" s="282">
        <f t="shared" si="13"/>
        <v>28716.22</v>
      </c>
      <c r="G95" s="223">
        <v>12990</v>
      </c>
      <c r="H95" s="223">
        <v>12990</v>
      </c>
      <c r="I95" s="223">
        <f t="shared" si="12"/>
        <v>15726.220000000001</v>
      </c>
    </row>
    <row r="96" spans="1:11" s="113" customFormat="1" x14ac:dyDescent="0.2">
      <c r="A96" s="192"/>
      <c r="B96" s="181" t="s">
        <v>252</v>
      </c>
      <c r="C96" s="179"/>
      <c r="D96" s="282">
        <v>17591.66</v>
      </c>
      <c r="E96" s="223">
        <v>0</v>
      </c>
      <c r="F96" s="282">
        <f t="shared" si="13"/>
        <v>17591.66</v>
      </c>
      <c r="G96" s="223">
        <v>12071</v>
      </c>
      <c r="H96" s="223">
        <v>12071</v>
      </c>
      <c r="I96" s="223">
        <f t="shared" si="12"/>
        <v>5520.66</v>
      </c>
    </row>
    <row r="97" spans="1:10" s="113" customFormat="1" x14ac:dyDescent="0.2">
      <c r="A97" s="192"/>
      <c r="B97" s="181" t="s">
        <v>253</v>
      </c>
      <c r="C97" s="179"/>
      <c r="D97" s="282"/>
      <c r="E97" s="223"/>
      <c r="F97" s="282">
        <f t="shared" si="13"/>
        <v>0</v>
      </c>
      <c r="G97" s="223"/>
      <c r="H97" s="223"/>
      <c r="I97" s="223">
        <f t="shared" si="12"/>
        <v>0</v>
      </c>
    </row>
    <row r="98" spans="1:10" s="113" customFormat="1" x14ac:dyDescent="0.2">
      <c r="A98" s="192"/>
      <c r="B98" s="181" t="s">
        <v>254</v>
      </c>
      <c r="C98" s="179"/>
      <c r="D98" s="282">
        <v>237863.22</v>
      </c>
      <c r="E98" s="223">
        <v>17220</v>
      </c>
      <c r="F98" s="282">
        <f t="shared" si="13"/>
        <v>255083.22</v>
      </c>
      <c r="G98" s="223">
        <v>194944</v>
      </c>
      <c r="H98" s="223">
        <v>194944</v>
      </c>
      <c r="I98" s="223">
        <f t="shared" si="12"/>
        <v>60139.22</v>
      </c>
    </row>
    <row r="99" spans="1:10" s="113" customFormat="1" x14ac:dyDescent="0.2">
      <c r="A99" s="192"/>
      <c r="B99" s="181" t="s">
        <v>255</v>
      </c>
      <c r="C99" s="179"/>
      <c r="D99" s="282">
        <v>15790.25</v>
      </c>
      <c r="E99" s="223">
        <v>0</v>
      </c>
      <c r="F99" s="282">
        <f t="shared" si="13"/>
        <v>15790.25</v>
      </c>
      <c r="G99" s="223">
        <v>11023</v>
      </c>
      <c r="H99" s="223">
        <v>11023</v>
      </c>
      <c r="I99" s="223">
        <f t="shared" si="12"/>
        <v>4767.25</v>
      </c>
    </row>
    <row r="100" spans="1:10" s="113" customFormat="1" x14ac:dyDescent="0.2">
      <c r="A100" s="192"/>
      <c r="B100" s="181" t="s">
        <v>256</v>
      </c>
      <c r="C100" s="179"/>
      <c r="D100" s="282">
        <v>618998.5</v>
      </c>
      <c r="E100" s="223">
        <v>0</v>
      </c>
      <c r="F100" s="282">
        <f t="shared" si="13"/>
        <v>618998.5</v>
      </c>
      <c r="G100" s="223">
        <v>364932</v>
      </c>
      <c r="H100" s="223">
        <v>365132</v>
      </c>
      <c r="I100" s="223">
        <f t="shared" si="12"/>
        <v>254066.5</v>
      </c>
      <c r="J100" s="231"/>
    </row>
    <row r="101" spans="1:10" s="113" customFormat="1" x14ac:dyDescent="0.2">
      <c r="A101" s="192"/>
      <c r="B101" s="181" t="s">
        <v>257</v>
      </c>
      <c r="C101" s="179"/>
      <c r="D101" s="282"/>
      <c r="E101" s="223"/>
      <c r="F101" s="282">
        <f t="shared" si="13"/>
        <v>0</v>
      </c>
      <c r="G101" s="223"/>
      <c r="H101" s="223"/>
      <c r="I101" s="223">
        <f t="shared" si="12"/>
        <v>0</v>
      </c>
    </row>
    <row r="102" spans="1:10" s="113" customFormat="1" x14ac:dyDescent="0.2">
      <c r="A102" s="192"/>
      <c r="B102" s="181" t="s">
        <v>258</v>
      </c>
      <c r="C102" s="179"/>
      <c r="D102" s="282">
        <v>438.22</v>
      </c>
      <c r="E102" s="223">
        <v>0</v>
      </c>
      <c r="F102" s="282">
        <f t="shared" si="13"/>
        <v>438.22</v>
      </c>
      <c r="G102" s="223">
        <v>0</v>
      </c>
      <c r="H102" s="223">
        <v>0</v>
      </c>
      <c r="I102" s="223">
        <f t="shared" si="12"/>
        <v>438.22</v>
      </c>
    </row>
    <row r="103" spans="1:10" x14ac:dyDescent="0.2">
      <c r="A103" s="192"/>
      <c r="B103" s="181" t="s">
        <v>259</v>
      </c>
      <c r="C103" s="179"/>
      <c r="D103" s="282">
        <v>7769.99</v>
      </c>
      <c r="E103" s="223">
        <v>0</v>
      </c>
      <c r="F103" s="282">
        <f t="shared" si="13"/>
        <v>7769.99</v>
      </c>
      <c r="G103" s="223">
        <v>0</v>
      </c>
      <c r="H103" s="223">
        <v>0</v>
      </c>
      <c r="I103" s="223">
        <f t="shared" si="12"/>
        <v>7769.99</v>
      </c>
    </row>
    <row r="104" spans="1:10" x14ac:dyDescent="0.2">
      <c r="A104" s="192"/>
      <c r="B104" s="172" t="s">
        <v>260</v>
      </c>
      <c r="C104" s="177"/>
      <c r="D104" s="282">
        <f>SUM(D105:D113)</f>
        <v>5452641.0499999998</v>
      </c>
      <c r="E104" s="282">
        <f>SUM(E105:E113)</f>
        <v>432780</v>
      </c>
      <c r="F104" s="282">
        <f>SUM(F105:F113)</f>
        <v>5885421.0499999998</v>
      </c>
      <c r="G104" s="282">
        <f>SUM(G105:G113)</f>
        <v>2968755.7199999997</v>
      </c>
      <c r="H104" s="282">
        <f>SUM(H105:H113)</f>
        <v>2968755.7199999997</v>
      </c>
      <c r="I104" s="223">
        <f t="shared" si="12"/>
        <v>2916665.33</v>
      </c>
      <c r="J104" s="201"/>
    </row>
    <row r="105" spans="1:10" x14ac:dyDescent="0.2">
      <c r="A105" s="192"/>
      <c r="B105" s="181" t="s">
        <v>261</v>
      </c>
      <c r="C105" s="179"/>
      <c r="D105" s="282">
        <v>1382559.49</v>
      </c>
      <c r="E105" s="223">
        <v>20000</v>
      </c>
      <c r="F105" s="223">
        <f>D105+E105</f>
        <v>1402559.49</v>
      </c>
      <c r="G105" s="223">
        <v>693937</v>
      </c>
      <c r="H105" s="223">
        <v>693937</v>
      </c>
      <c r="I105" s="223">
        <f t="shared" si="12"/>
        <v>708622.49</v>
      </c>
    </row>
    <row r="106" spans="1:10" x14ac:dyDescent="0.2">
      <c r="A106" s="192"/>
      <c r="B106" s="181" t="s">
        <v>262</v>
      </c>
      <c r="C106" s="179"/>
      <c r="D106" s="282"/>
      <c r="E106" s="223"/>
      <c r="F106" s="223">
        <f t="shared" ref="F106:F113" si="14">D106+E106</f>
        <v>0</v>
      </c>
      <c r="G106" s="223"/>
      <c r="H106" s="223"/>
      <c r="I106" s="223">
        <f t="shared" si="12"/>
        <v>0</v>
      </c>
    </row>
    <row r="107" spans="1:10" x14ac:dyDescent="0.2">
      <c r="A107" s="192"/>
      <c r="B107" s="181" t="s">
        <v>263</v>
      </c>
      <c r="C107" s="179"/>
      <c r="D107" s="282">
        <v>1076986</v>
      </c>
      <c r="E107" s="353">
        <v>-17220</v>
      </c>
      <c r="F107" s="223">
        <f t="shared" si="14"/>
        <v>1059766</v>
      </c>
      <c r="G107" s="223">
        <v>432107</v>
      </c>
      <c r="H107" s="223">
        <v>432107</v>
      </c>
      <c r="I107" s="223">
        <f t="shared" si="12"/>
        <v>627659</v>
      </c>
    </row>
    <row r="108" spans="1:10" x14ac:dyDescent="0.2">
      <c r="A108" s="192"/>
      <c r="B108" s="181" t="s">
        <v>264</v>
      </c>
      <c r="C108" s="179"/>
      <c r="D108" s="282">
        <v>6847.34</v>
      </c>
      <c r="E108" s="223">
        <v>0</v>
      </c>
      <c r="F108" s="223">
        <f t="shared" si="14"/>
        <v>6847.34</v>
      </c>
      <c r="G108" s="223">
        <v>6643.72</v>
      </c>
      <c r="H108" s="223">
        <v>6643.72</v>
      </c>
      <c r="I108" s="223">
        <f t="shared" si="12"/>
        <v>203.61999999999989</v>
      </c>
    </row>
    <row r="109" spans="1:10" x14ac:dyDescent="0.2">
      <c r="A109" s="192"/>
      <c r="B109" s="181" t="s">
        <v>509</v>
      </c>
      <c r="C109" s="179"/>
      <c r="D109" s="282">
        <v>1286065.25</v>
      </c>
      <c r="E109" s="223">
        <v>450000</v>
      </c>
      <c r="F109" s="223">
        <f t="shared" si="14"/>
        <v>1736065.25</v>
      </c>
      <c r="G109" s="223">
        <v>1061881</v>
      </c>
      <c r="H109" s="223">
        <v>1061881</v>
      </c>
      <c r="I109" s="223">
        <f t="shared" si="12"/>
        <v>674184.25</v>
      </c>
    </row>
    <row r="110" spans="1:10" x14ac:dyDescent="0.2">
      <c r="A110" s="192"/>
      <c r="B110" s="181" t="s">
        <v>265</v>
      </c>
      <c r="C110" s="179"/>
      <c r="D110" s="282"/>
      <c r="E110" s="223"/>
      <c r="F110" s="223">
        <f t="shared" si="14"/>
        <v>0</v>
      </c>
      <c r="G110" s="223"/>
      <c r="H110" s="223"/>
      <c r="I110" s="223">
        <f t="shared" si="12"/>
        <v>0</v>
      </c>
    </row>
    <row r="111" spans="1:10" x14ac:dyDescent="0.2">
      <c r="A111" s="192"/>
      <c r="B111" s="181" t="s">
        <v>266</v>
      </c>
      <c r="C111" s="179"/>
      <c r="D111" s="282">
        <v>431109.38</v>
      </c>
      <c r="E111" s="223">
        <v>0</v>
      </c>
      <c r="F111" s="223">
        <f t="shared" si="14"/>
        <v>431109.38</v>
      </c>
      <c r="G111" s="223">
        <v>190416</v>
      </c>
      <c r="H111" s="223">
        <v>190416</v>
      </c>
      <c r="I111" s="223">
        <f t="shared" si="12"/>
        <v>240693.38</v>
      </c>
    </row>
    <row r="112" spans="1:10" s="113" customFormat="1" x14ac:dyDescent="0.2">
      <c r="A112" s="192"/>
      <c r="B112" s="181" t="s">
        <v>267</v>
      </c>
      <c r="C112" s="179"/>
      <c r="D112" s="282">
        <v>82000</v>
      </c>
      <c r="E112" s="223">
        <v>200000</v>
      </c>
      <c r="F112" s="223">
        <f t="shared" si="14"/>
        <v>282000</v>
      </c>
      <c r="G112" s="223">
        <v>226315</v>
      </c>
      <c r="H112" s="223">
        <v>226315</v>
      </c>
      <c r="I112" s="223">
        <f t="shared" si="12"/>
        <v>55685</v>
      </c>
    </row>
    <row r="113" spans="1:9 16384:16384" x14ac:dyDescent="0.2">
      <c r="A113" s="192"/>
      <c r="B113" s="181" t="s">
        <v>268</v>
      </c>
      <c r="C113" s="179"/>
      <c r="D113" s="282">
        <v>1187073.5900000001</v>
      </c>
      <c r="E113" s="286">
        <v>-220000</v>
      </c>
      <c r="F113" s="223">
        <f t="shared" si="14"/>
        <v>967073.59000000008</v>
      </c>
      <c r="G113" s="308">
        <f>357456</f>
        <v>357456</v>
      </c>
      <c r="H113" s="223">
        <v>357456</v>
      </c>
      <c r="I113" s="223">
        <f t="shared" si="12"/>
        <v>609617.59000000008</v>
      </c>
      <c r="XFD113" s="115">
        <v>277794</v>
      </c>
    </row>
    <row r="114" spans="1:9 16384:16384" x14ac:dyDescent="0.2">
      <c r="A114" s="192"/>
      <c r="B114" s="471" t="s">
        <v>510</v>
      </c>
      <c r="C114" s="472"/>
      <c r="D114" s="282">
        <f>SUM(D115:D123)</f>
        <v>0</v>
      </c>
      <c r="E114" s="282">
        <f>SUM(E115:E123)</f>
        <v>0</v>
      </c>
      <c r="F114" s="282">
        <f>SUM(F115:F123)</f>
        <v>0</v>
      </c>
      <c r="G114" s="282">
        <f>SUM(G115:G123)</f>
        <v>0</v>
      </c>
      <c r="H114" s="282">
        <f>SUM(H115:H123)</f>
        <v>0</v>
      </c>
      <c r="I114" s="223">
        <f t="shared" si="12"/>
        <v>0</v>
      </c>
    </row>
    <row r="115" spans="1:9 16384:16384" x14ac:dyDescent="0.2">
      <c r="A115" s="192"/>
      <c r="B115" s="181" t="s">
        <v>269</v>
      </c>
      <c r="C115" s="179"/>
      <c r="D115" s="282"/>
      <c r="E115" s="223"/>
      <c r="F115" s="223">
        <f>D115+E115</f>
        <v>0</v>
      </c>
      <c r="G115" s="223"/>
      <c r="H115" s="223"/>
      <c r="I115" s="223">
        <f t="shared" si="12"/>
        <v>0</v>
      </c>
    </row>
    <row r="116" spans="1:9 16384:16384" x14ac:dyDescent="0.2">
      <c r="A116" s="192"/>
      <c r="B116" s="181" t="s">
        <v>270</v>
      </c>
      <c r="C116" s="179"/>
      <c r="D116" s="282"/>
      <c r="E116" s="223"/>
      <c r="F116" s="223">
        <f t="shared" ref="F116:F123" si="15">D116+E116</f>
        <v>0</v>
      </c>
      <c r="G116" s="223"/>
      <c r="H116" s="223"/>
      <c r="I116" s="223">
        <f t="shared" si="12"/>
        <v>0</v>
      </c>
    </row>
    <row r="117" spans="1:9 16384:16384" x14ac:dyDescent="0.2">
      <c r="A117" s="192"/>
      <c r="B117" s="181" t="s">
        <v>271</v>
      </c>
      <c r="C117" s="179"/>
      <c r="D117" s="282"/>
      <c r="E117" s="223"/>
      <c r="F117" s="223">
        <f t="shared" si="15"/>
        <v>0</v>
      </c>
      <c r="G117" s="223"/>
      <c r="H117" s="223"/>
      <c r="I117" s="223">
        <f t="shared" si="12"/>
        <v>0</v>
      </c>
    </row>
    <row r="118" spans="1:9 16384:16384" x14ac:dyDescent="0.2">
      <c r="A118" s="192"/>
      <c r="B118" s="181" t="s">
        <v>272</v>
      </c>
      <c r="C118" s="179"/>
      <c r="D118" s="282"/>
      <c r="E118" s="223"/>
      <c r="F118" s="223">
        <f t="shared" si="15"/>
        <v>0</v>
      </c>
      <c r="G118" s="223"/>
      <c r="H118" s="223"/>
      <c r="I118" s="223">
        <f t="shared" si="12"/>
        <v>0</v>
      </c>
    </row>
    <row r="119" spans="1:9 16384:16384" x14ac:dyDescent="0.2">
      <c r="A119" s="192"/>
      <c r="B119" s="181" t="s">
        <v>273</v>
      </c>
      <c r="C119" s="179"/>
      <c r="D119" s="282"/>
      <c r="E119" s="223"/>
      <c r="F119" s="223">
        <f t="shared" si="15"/>
        <v>0</v>
      </c>
      <c r="G119" s="223"/>
      <c r="H119" s="223"/>
      <c r="I119" s="223">
        <f t="shared" si="12"/>
        <v>0</v>
      </c>
    </row>
    <row r="120" spans="1:9 16384:16384" x14ac:dyDescent="0.2">
      <c r="A120" s="192"/>
      <c r="B120" s="181" t="s">
        <v>274</v>
      </c>
      <c r="C120" s="179"/>
      <c r="D120" s="282"/>
      <c r="E120" s="223"/>
      <c r="F120" s="223">
        <f t="shared" si="15"/>
        <v>0</v>
      </c>
      <c r="G120" s="223"/>
      <c r="H120" s="223"/>
      <c r="I120" s="223">
        <f t="shared" si="12"/>
        <v>0</v>
      </c>
    </row>
    <row r="121" spans="1:9 16384:16384" x14ac:dyDescent="0.2">
      <c r="A121" s="192"/>
      <c r="B121" s="181" t="s">
        <v>275</v>
      </c>
      <c r="C121" s="179"/>
      <c r="D121" s="282"/>
      <c r="E121" s="223"/>
      <c r="F121" s="223">
        <f t="shared" si="15"/>
        <v>0</v>
      </c>
      <c r="G121" s="223"/>
      <c r="H121" s="223"/>
      <c r="I121" s="223">
        <f t="shared" si="12"/>
        <v>0</v>
      </c>
    </row>
    <row r="122" spans="1:9 16384:16384" x14ac:dyDescent="0.2">
      <c r="A122" s="192"/>
      <c r="B122" s="181" t="s">
        <v>276</v>
      </c>
      <c r="C122" s="179"/>
      <c r="D122" s="282"/>
      <c r="E122" s="223"/>
      <c r="F122" s="223">
        <f t="shared" si="15"/>
        <v>0</v>
      </c>
      <c r="G122" s="223"/>
      <c r="H122" s="223"/>
      <c r="I122" s="223">
        <f t="shared" si="12"/>
        <v>0</v>
      </c>
    </row>
    <row r="123" spans="1:9 16384:16384" s="113" customFormat="1" x14ac:dyDescent="0.2">
      <c r="A123" s="192"/>
      <c r="B123" s="181" t="s">
        <v>277</v>
      </c>
      <c r="C123" s="179"/>
      <c r="D123" s="282"/>
      <c r="E123" s="223"/>
      <c r="F123" s="223">
        <f t="shared" si="15"/>
        <v>0</v>
      </c>
      <c r="G123" s="223"/>
      <c r="H123" s="223"/>
      <c r="I123" s="223">
        <f t="shared" si="12"/>
        <v>0</v>
      </c>
    </row>
    <row r="124" spans="1:9 16384:16384" x14ac:dyDescent="0.2">
      <c r="A124" s="192"/>
      <c r="B124" s="172" t="s">
        <v>511</v>
      </c>
      <c r="C124" s="177"/>
      <c r="D124" s="282">
        <v>450000</v>
      </c>
      <c r="E124" s="356">
        <v>-450000</v>
      </c>
      <c r="F124" s="282">
        <v>0</v>
      </c>
      <c r="G124" s="282">
        <f>SUM(G125:G133)</f>
        <v>0</v>
      </c>
      <c r="H124" s="282">
        <f>SUM(H125:H133)</f>
        <v>0</v>
      </c>
      <c r="I124" s="223">
        <f t="shared" si="12"/>
        <v>0</v>
      </c>
    </row>
    <row r="125" spans="1:9 16384:16384" x14ac:dyDescent="0.2">
      <c r="A125" s="192"/>
      <c r="B125" s="181" t="s">
        <v>278</v>
      </c>
      <c r="C125" s="179"/>
      <c r="D125" s="282"/>
      <c r="E125" s="356"/>
      <c r="F125" s="223">
        <f>D125+E125</f>
        <v>0</v>
      </c>
      <c r="G125" s="223"/>
      <c r="H125" s="223"/>
      <c r="I125" s="223">
        <f t="shared" si="12"/>
        <v>0</v>
      </c>
    </row>
    <row r="126" spans="1:9 16384:16384" x14ac:dyDescent="0.2">
      <c r="A126" s="192"/>
      <c r="B126" s="181" t="s">
        <v>279</v>
      </c>
      <c r="C126" s="179"/>
      <c r="D126" s="282"/>
      <c r="E126" s="356"/>
      <c r="F126" s="223">
        <f t="shared" ref="F126:F133" si="16">D126+E126</f>
        <v>0</v>
      </c>
      <c r="G126" s="223"/>
      <c r="H126" s="223"/>
      <c r="I126" s="223">
        <f t="shared" si="12"/>
        <v>0</v>
      </c>
    </row>
    <row r="127" spans="1:9 16384:16384" x14ac:dyDescent="0.2">
      <c r="A127" s="192"/>
      <c r="B127" s="181" t="s">
        <v>280</v>
      </c>
      <c r="C127" s="179"/>
      <c r="D127" s="282"/>
      <c r="E127" s="356"/>
      <c r="F127" s="223">
        <f t="shared" si="16"/>
        <v>0</v>
      </c>
      <c r="G127" s="223"/>
      <c r="H127" s="223"/>
      <c r="I127" s="223">
        <f t="shared" si="12"/>
        <v>0</v>
      </c>
    </row>
    <row r="128" spans="1:9 16384:16384" x14ac:dyDescent="0.2">
      <c r="A128" s="192"/>
      <c r="B128" s="181" t="s">
        <v>281</v>
      </c>
      <c r="C128" s="179"/>
      <c r="D128" s="282">
        <v>450000</v>
      </c>
      <c r="E128" s="356">
        <v>-450000</v>
      </c>
      <c r="F128" s="223">
        <v>0</v>
      </c>
      <c r="G128" s="223">
        <v>0</v>
      </c>
      <c r="H128" s="223">
        <v>0</v>
      </c>
      <c r="I128" s="223">
        <f t="shared" si="12"/>
        <v>0</v>
      </c>
    </row>
    <row r="129" spans="1:9" x14ac:dyDescent="0.2">
      <c r="A129" s="192"/>
      <c r="B129" s="181" t="s">
        <v>282</v>
      </c>
      <c r="C129" s="179"/>
      <c r="D129" s="282"/>
      <c r="E129" s="356"/>
      <c r="F129" s="223">
        <f t="shared" si="16"/>
        <v>0</v>
      </c>
      <c r="G129" s="223"/>
      <c r="H129" s="223"/>
      <c r="I129" s="223">
        <f t="shared" si="12"/>
        <v>0</v>
      </c>
    </row>
    <row r="130" spans="1:9" x14ac:dyDescent="0.2">
      <c r="A130" s="192"/>
      <c r="B130" s="181" t="s">
        <v>283</v>
      </c>
      <c r="C130" s="179"/>
      <c r="D130" s="282"/>
      <c r="E130" s="288"/>
      <c r="F130" s="223">
        <f t="shared" si="16"/>
        <v>0</v>
      </c>
      <c r="G130" s="223"/>
      <c r="H130" s="223"/>
      <c r="I130" s="223">
        <f t="shared" si="12"/>
        <v>0</v>
      </c>
    </row>
    <row r="131" spans="1:9" x14ac:dyDescent="0.2">
      <c r="A131" s="192"/>
      <c r="B131" s="181" t="s">
        <v>284</v>
      </c>
      <c r="C131" s="179"/>
      <c r="D131" s="282"/>
      <c r="E131" s="288"/>
      <c r="F131" s="223">
        <f t="shared" si="16"/>
        <v>0</v>
      </c>
      <c r="G131" s="223"/>
      <c r="H131" s="223"/>
      <c r="I131" s="223">
        <f t="shared" si="12"/>
        <v>0</v>
      </c>
    </row>
    <row r="132" spans="1:9" x14ac:dyDescent="0.2">
      <c r="A132" s="192"/>
      <c r="B132" s="181" t="s">
        <v>285</v>
      </c>
      <c r="C132" s="179"/>
      <c r="D132" s="282"/>
      <c r="E132" s="288"/>
      <c r="F132" s="223">
        <f t="shared" si="16"/>
        <v>0</v>
      </c>
      <c r="G132" s="223"/>
      <c r="H132" s="223"/>
      <c r="I132" s="223">
        <f t="shared" si="12"/>
        <v>0</v>
      </c>
    </row>
    <row r="133" spans="1:9" x14ac:dyDescent="0.2">
      <c r="A133" s="192"/>
      <c r="B133" s="181" t="s">
        <v>286</v>
      </c>
      <c r="C133" s="179"/>
      <c r="D133" s="282"/>
      <c r="E133" s="288"/>
      <c r="F133" s="223">
        <f t="shared" si="16"/>
        <v>0</v>
      </c>
      <c r="G133" s="223"/>
      <c r="H133" s="223"/>
      <c r="I133" s="223">
        <f t="shared" si="12"/>
        <v>0</v>
      </c>
    </row>
    <row r="134" spans="1:9" s="113" customFormat="1" x14ac:dyDescent="0.2">
      <c r="A134" s="192"/>
      <c r="B134" s="172" t="s">
        <v>287</v>
      </c>
      <c r="C134" s="177"/>
      <c r="D134" s="282">
        <f>SUM(D135:D137)</f>
        <v>0</v>
      </c>
      <c r="E134" s="287">
        <f>SUM(E135:E137)</f>
        <v>0</v>
      </c>
      <c r="F134" s="282">
        <f>SUM(F135:F137)</f>
        <v>0</v>
      </c>
      <c r="G134" s="282">
        <f>SUM(G135:G137)</f>
        <v>0</v>
      </c>
      <c r="H134" s="282">
        <f>SUM(H135:H137)</f>
        <v>0</v>
      </c>
      <c r="I134" s="223">
        <f t="shared" si="12"/>
        <v>0</v>
      </c>
    </row>
    <row r="135" spans="1:9" x14ac:dyDescent="0.2">
      <c r="A135" s="192"/>
      <c r="B135" s="181" t="s">
        <v>288</v>
      </c>
      <c r="C135" s="179"/>
      <c r="D135" s="282"/>
      <c r="E135" s="288"/>
      <c r="F135" s="223">
        <f>D135+E135</f>
        <v>0</v>
      </c>
      <c r="G135" s="223"/>
      <c r="H135" s="223"/>
      <c r="I135" s="223">
        <f t="shared" si="12"/>
        <v>0</v>
      </c>
    </row>
    <row r="136" spans="1:9" x14ac:dyDescent="0.2">
      <c r="A136" s="192"/>
      <c r="B136" s="181" t="s">
        <v>289</v>
      </c>
      <c r="C136" s="179"/>
      <c r="D136" s="282"/>
      <c r="E136" s="288"/>
      <c r="F136" s="223">
        <f>D136+E136</f>
        <v>0</v>
      </c>
      <c r="G136" s="223"/>
      <c r="H136" s="223"/>
      <c r="I136" s="223">
        <f t="shared" si="12"/>
        <v>0</v>
      </c>
    </row>
    <row r="137" spans="1:9" x14ac:dyDescent="0.2">
      <c r="A137" s="192"/>
      <c r="B137" s="181" t="s">
        <v>290</v>
      </c>
      <c r="C137" s="179"/>
      <c r="D137" s="282"/>
      <c r="E137" s="288"/>
      <c r="F137" s="223">
        <f>D137+E137</f>
        <v>0</v>
      </c>
      <c r="G137" s="223"/>
      <c r="H137" s="223"/>
      <c r="I137" s="223">
        <f t="shared" si="12"/>
        <v>0</v>
      </c>
    </row>
    <row r="138" spans="1:9" x14ac:dyDescent="0.2">
      <c r="A138" s="192"/>
      <c r="B138" s="172" t="s">
        <v>512</v>
      </c>
      <c r="C138" s="177"/>
      <c r="D138" s="282">
        <f>SUM(D139:D146)</f>
        <v>0</v>
      </c>
      <c r="E138" s="287">
        <f>SUM(E139:E146)</f>
        <v>0</v>
      </c>
      <c r="F138" s="282">
        <f>F139+F140+F141+F142+F143+F145+F146</f>
        <v>0</v>
      </c>
      <c r="G138" s="282">
        <f>SUM(G139:G146)</f>
        <v>0</v>
      </c>
      <c r="H138" s="282">
        <f>SUM(H139:H146)</f>
        <v>0</v>
      </c>
      <c r="I138" s="223">
        <f t="shared" si="12"/>
        <v>0</v>
      </c>
    </row>
    <row r="139" spans="1:9" x14ac:dyDescent="0.2">
      <c r="A139" s="192"/>
      <c r="B139" s="181" t="s">
        <v>291</v>
      </c>
      <c r="C139" s="179"/>
      <c r="D139" s="282"/>
      <c r="E139" s="288"/>
      <c r="F139" s="223">
        <f>D139+E139</f>
        <v>0</v>
      </c>
      <c r="G139" s="223"/>
      <c r="H139" s="223"/>
      <c r="I139" s="223">
        <f t="shared" si="12"/>
        <v>0</v>
      </c>
    </row>
    <row r="140" spans="1:9" x14ac:dyDescent="0.2">
      <c r="A140" s="192"/>
      <c r="B140" s="181" t="s">
        <v>292</v>
      </c>
      <c r="C140" s="179"/>
      <c r="D140" s="282"/>
      <c r="E140" s="288"/>
      <c r="F140" s="223">
        <f t="shared" ref="F140:F146" si="17">D140+E140</f>
        <v>0</v>
      </c>
      <c r="G140" s="223"/>
      <c r="H140" s="223"/>
      <c r="I140" s="223">
        <f t="shared" si="12"/>
        <v>0</v>
      </c>
    </row>
    <row r="141" spans="1:9" x14ac:dyDescent="0.2">
      <c r="A141" s="192"/>
      <c r="B141" s="181" t="s">
        <v>293</v>
      </c>
      <c r="C141" s="179"/>
      <c r="D141" s="282"/>
      <c r="E141" s="288"/>
      <c r="F141" s="223">
        <f t="shared" si="17"/>
        <v>0</v>
      </c>
      <c r="G141" s="223"/>
      <c r="H141" s="223"/>
      <c r="I141" s="223">
        <f t="shared" si="12"/>
        <v>0</v>
      </c>
    </row>
    <row r="142" spans="1:9" x14ac:dyDescent="0.2">
      <c r="A142" s="192"/>
      <c r="B142" s="181" t="s">
        <v>294</v>
      </c>
      <c r="C142" s="179"/>
      <c r="D142" s="282"/>
      <c r="E142" s="288"/>
      <c r="F142" s="223">
        <f t="shared" si="17"/>
        <v>0</v>
      </c>
      <c r="G142" s="223"/>
      <c r="H142" s="223"/>
      <c r="I142" s="223">
        <f t="shared" si="12"/>
        <v>0</v>
      </c>
    </row>
    <row r="143" spans="1:9" x14ac:dyDescent="0.2">
      <c r="A143" s="192"/>
      <c r="B143" s="181" t="s">
        <v>295</v>
      </c>
      <c r="C143" s="179"/>
      <c r="D143" s="282"/>
      <c r="E143" s="288"/>
      <c r="F143" s="223">
        <f t="shared" si="17"/>
        <v>0</v>
      </c>
      <c r="G143" s="223"/>
      <c r="H143" s="223"/>
      <c r="I143" s="223">
        <f t="shared" si="12"/>
        <v>0</v>
      </c>
    </row>
    <row r="144" spans="1:9" x14ac:dyDescent="0.2">
      <c r="A144" s="192"/>
      <c r="B144" s="181" t="s">
        <v>296</v>
      </c>
      <c r="C144" s="179"/>
      <c r="D144" s="282"/>
      <c r="E144" s="288"/>
      <c r="F144" s="223">
        <f t="shared" si="17"/>
        <v>0</v>
      </c>
      <c r="G144" s="223"/>
      <c r="H144" s="223"/>
      <c r="I144" s="223">
        <f t="shared" si="12"/>
        <v>0</v>
      </c>
    </row>
    <row r="145" spans="1:9" x14ac:dyDescent="0.2">
      <c r="A145" s="192"/>
      <c r="B145" s="181" t="s">
        <v>297</v>
      </c>
      <c r="C145" s="179"/>
      <c r="D145" s="282"/>
      <c r="E145" s="288"/>
      <c r="F145" s="223">
        <f t="shared" si="17"/>
        <v>0</v>
      </c>
      <c r="G145" s="223"/>
      <c r="H145" s="223"/>
      <c r="I145" s="223">
        <f t="shared" si="12"/>
        <v>0</v>
      </c>
    </row>
    <row r="146" spans="1:9" x14ac:dyDescent="0.2">
      <c r="A146" s="192"/>
      <c r="B146" s="181" t="s">
        <v>298</v>
      </c>
      <c r="C146" s="179"/>
      <c r="D146" s="282"/>
      <c r="E146" s="288"/>
      <c r="F146" s="223">
        <f t="shared" si="17"/>
        <v>0</v>
      </c>
      <c r="G146" s="223"/>
      <c r="H146" s="223"/>
      <c r="I146" s="223">
        <f t="shared" si="12"/>
        <v>0</v>
      </c>
    </row>
    <row r="147" spans="1:9" x14ac:dyDescent="0.2">
      <c r="A147" s="192"/>
      <c r="B147" s="172" t="s">
        <v>299</v>
      </c>
      <c r="C147" s="177"/>
      <c r="D147" s="282">
        <f>SUM(D148:D150)</f>
        <v>0</v>
      </c>
      <c r="E147" s="287">
        <f>SUM(E148:E150)</f>
        <v>0</v>
      </c>
      <c r="F147" s="282">
        <f>SUM(F148:F150)</f>
        <v>0</v>
      </c>
      <c r="G147" s="282">
        <f>SUM(G148:G150)</f>
        <v>0</v>
      </c>
      <c r="H147" s="282">
        <f>SUM(H148:H150)</f>
        <v>0</v>
      </c>
      <c r="I147" s="223">
        <f t="shared" si="12"/>
        <v>0</v>
      </c>
    </row>
    <row r="148" spans="1:9" x14ac:dyDescent="0.2">
      <c r="A148" s="192"/>
      <c r="B148" s="181" t="s">
        <v>300</v>
      </c>
      <c r="C148" s="179"/>
      <c r="D148" s="282"/>
      <c r="E148" s="288"/>
      <c r="F148" s="223">
        <f>D148+E148</f>
        <v>0</v>
      </c>
      <c r="G148" s="223"/>
      <c r="H148" s="223"/>
      <c r="I148" s="223">
        <f t="shared" si="12"/>
        <v>0</v>
      </c>
    </row>
    <row r="149" spans="1:9" x14ac:dyDescent="0.2">
      <c r="A149" s="192"/>
      <c r="B149" s="181" t="s">
        <v>301</v>
      </c>
      <c r="C149" s="179"/>
      <c r="D149" s="282"/>
      <c r="E149" s="288"/>
      <c r="F149" s="223">
        <f>D149+E149</f>
        <v>0</v>
      </c>
      <c r="G149" s="223"/>
      <c r="H149" s="223"/>
      <c r="I149" s="223">
        <f t="shared" si="12"/>
        <v>0</v>
      </c>
    </row>
    <row r="150" spans="1:9" x14ac:dyDescent="0.2">
      <c r="A150" s="192"/>
      <c r="B150" s="181" t="s">
        <v>302</v>
      </c>
      <c r="C150" s="179"/>
      <c r="D150" s="282"/>
      <c r="E150" s="288"/>
      <c r="F150" s="223">
        <f>D150+E150</f>
        <v>0</v>
      </c>
      <c r="G150" s="223"/>
      <c r="H150" s="223"/>
      <c r="I150" s="223">
        <f t="shared" ref="I150:I158" si="18">F150-G150</f>
        <v>0</v>
      </c>
    </row>
    <row r="151" spans="1:9" x14ac:dyDescent="0.2">
      <c r="A151" s="192"/>
      <c r="B151" s="172" t="s">
        <v>303</v>
      </c>
      <c r="C151" s="177"/>
      <c r="D151" s="282">
        <f>SUM(D152:D158)</f>
        <v>0</v>
      </c>
      <c r="E151" s="287">
        <f>SUM(E152:E158)</f>
        <v>0</v>
      </c>
      <c r="F151" s="282">
        <f>SUM(F152:F158)</f>
        <v>0</v>
      </c>
      <c r="G151" s="282">
        <f>SUM(G152:G158)</f>
        <v>0</v>
      </c>
      <c r="H151" s="282">
        <f>SUM(H152:H158)</f>
        <v>0</v>
      </c>
      <c r="I151" s="223">
        <f t="shared" si="18"/>
        <v>0</v>
      </c>
    </row>
    <row r="152" spans="1:9" x14ac:dyDescent="0.2">
      <c r="A152" s="192"/>
      <c r="B152" s="181" t="s">
        <v>304</v>
      </c>
      <c r="C152" s="179"/>
      <c r="D152" s="282"/>
      <c r="E152" s="288"/>
      <c r="F152" s="223">
        <f>D152+E152</f>
        <v>0</v>
      </c>
      <c r="G152" s="223"/>
      <c r="H152" s="223"/>
      <c r="I152" s="223">
        <f t="shared" si="18"/>
        <v>0</v>
      </c>
    </row>
    <row r="153" spans="1:9" x14ac:dyDescent="0.2">
      <c r="A153" s="192"/>
      <c r="B153" s="181" t="s">
        <v>305</v>
      </c>
      <c r="C153" s="179"/>
      <c r="D153" s="282"/>
      <c r="E153" s="288"/>
      <c r="F153" s="223">
        <f t="shared" ref="F153:F158" si="19">D153+E153</f>
        <v>0</v>
      </c>
      <c r="G153" s="223"/>
      <c r="H153" s="223"/>
      <c r="I153" s="223">
        <f t="shared" si="18"/>
        <v>0</v>
      </c>
    </row>
    <row r="154" spans="1:9" x14ac:dyDescent="0.2">
      <c r="A154" s="192"/>
      <c r="B154" s="181" t="s">
        <v>306</v>
      </c>
      <c r="C154" s="179"/>
      <c r="D154" s="282"/>
      <c r="E154" s="288"/>
      <c r="F154" s="223">
        <f t="shared" si="19"/>
        <v>0</v>
      </c>
      <c r="G154" s="223"/>
      <c r="H154" s="223"/>
      <c r="I154" s="223">
        <f t="shared" si="18"/>
        <v>0</v>
      </c>
    </row>
    <row r="155" spans="1:9" x14ac:dyDescent="0.2">
      <c r="A155" s="192"/>
      <c r="B155" s="181" t="s">
        <v>307</v>
      </c>
      <c r="C155" s="179"/>
      <c r="D155" s="282"/>
      <c r="E155" s="288"/>
      <c r="F155" s="223">
        <f t="shared" si="19"/>
        <v>0</v>
      </c>
      <c r="G155" s="223"/>
      <c r="H155" s="223"/>
      <c r="I155" s="223">
        <f t="shared" si="18"/>
        <v>0</v>
      </c>
    </row>
    <row r="156" spans="1:9" x14ac:dyDescent="0.2">
      <c r="A156" s="192"/>
      <c r="B156" s="181" t="s">
        <v>308</v>
      </c>
      <c r="C156" s="179"/>
      <c r="D156" s="282"/>
      <c r="E156" s="288"/>
      <c r="F156" s="223">
        <f t="shared" si="19"/>
        <v>0</v>
      </c>
      <c r="G156" s="223"/>
      <c r="H156" s="223"/>
      <c r="I156" s="223">
        <f t="shared" si="18"/>
        <v>0</v>
      </c>
    </row>
    <row r="157" spans="1:9" x14ac:dyDescent="0.2">
      <c r="A157" s="192"/>
      <c r="B157" s="181" t="s">
        <v>309</v>
      </c>
      <c r="C157" s="179"/>
      <c r="D157" s="282"/>
      <c r="E157" s="288"/>
      <c r="F157" s="223">
        <f t="shared" si="19"/>
        <v>0</v>
      </c>
      <c r="G157" s="223"/>
      <c r="H157" s="223"/>
      <c r="I157" s="223">
        <f t="shared" si="18"/>
        <v>0</v>
      </c>
    </row>
    <row r="158" spans="1:9" x14ac:dyDescent="0.2">
      <c r="A158" s="192"/>
      <c r="B158" s="181" t="s">
        <v>310</v>
      </c>
      <c r="C158" s="179"/>
      <c r="D158" s="282"/>
      <c r="E158" s="288"/>
      <c r="F158" s="223">
        <f t="shared" si="19"/>
        <v>0</v>
      </c>
      <c r="G158" s="223"/>
      <c r="H158" s="223"/>
      <c r="I158" s="223">
        <f t="shared" si="18"/>
        <v>0</v>
      </c>
    </row>
    <row r="159" spans="1:9" x14ac:dyDescent="0.2">
      <c r="A159" s="192"/>
      <c r="B159" s="172"/>
      <c r="C159" s="177"/>
      <c r="D159" s="282"/>
      <c r="E159" s="288"/>
      <c r="F159" s="223"/>
      <c r="G159" s="223"/>
      <c r="H159" s="223"/>
      <c r="I159" s="223"/>
    </row>
    <row r="160" spans="1:9" x14ac:dyDescent="0.2">
      <c r="A160" s="192"/>
      <c r="B160" s="173" t="s">
        <v>312</v>
      </c>
      <c r="C160" s="178"/>
      <c r="D160" s="281">
        <f t="shared" ref="D160:I160" si="20">D10+D85</f>
        <v>64533617.009999998</v>
      </c>
      <c r="E160" s="289">
        <f t="shared" si="20"/>
        <v>0</v>
      </c>
      <c r="F160" s="281">
        <f>F10+F85</f>
        <v>64533617.340000004</v>
      </c>
      <c r="G160" s="281">
        <f>G10+G85-2</f>
        <v>25291267.719999999</v>
      </c>
      <c r="H160" s="281">
        <f>H10+H85</f>
        <v>25135982</v>
      </c>
      <c r="I160" s="281">
        <f t="shared" si="20"/>
        <v>39242347.619999997</v>
      </c>
    </row>
    <row r="161" spans="1:11" ht="15" thickBot="1" x14ac:dyDescent="0.25">
      <c r="A161" s="192"/>
      <c r="B161" s="174"/>
      <c r="C161" s="180"/>
      <c r="D161" s="199"/>
      <c r="E161" s="290"/>
      <c r="F161" s="200"/>
      <c r="G161" s="200"/>
      <c r="H161" s="200"/>
      <c r="I161" s="200"/>
    </row>
    <row r="162" spans="1:11" s="196" customFormat="1" x14ac:dyDescent="0.2">
      <c r="A162" s="192"/>
      <c r="B162" s="147"/>
      <c r="C162" s="195"/>
      <c r="D162" s="195"/>
      <c r="E162" s="195"/>
      <c r="F162" s="195"/>
      <c r="G162" s="195"/>
      <c r="H162" s="195"/>
      <c r="I162" s="195"/>
      <c r="K162" s="254"/>
    </row>
    <row r="163" spans="1:11" s="196" customFormat="1" x14ac:dyDescent="0.2">
      <c r="A163" s="457"/>
      <c r="B163" s="457"/>
      <c r="C163" s="195"/>
      <c r="D163" s="195"/>
      <c r="E163" s="195"/>
      <c r="F163" s="195"/>
      <c r="G163" s="195"/>
      <c r="H163" s="195"/>
      <c r="I163" s="195"/>
    </row>
    <row r="164" spans="1:11" ht="15" x14ac:dyDescent="0.25">
      <c r="B164" s="116" t="s">
        <v>368</v>
      </c>
      <c r="C164" s="117"/>
      <c r="D164" s="117"/>
      <c r="E164" s="473" t="s">
        <v>369</v>
      </c>
      <c r="F164" s="473"/>
      <c r="G164" s="473"/>
      <c r="K164" s="201"/>
    </row>
    <row r="165" spans="1:11" ht="15" x14ac:dyDescent="0.25">
      <c r="B165" s="116" t="s">
        <v>366</v>
      </c>
      <c r="C165" s="117"/>
      <c r="D165" s="119"/>
      <c r="E165" s="473" t="s">
        <v>367</v>
      </c>
      <c r="F165" s="473"/>
      <c r="G165" s="473"/>
    </row>
    <row r="166" spans="1:11" x14ac:dyDescent="0.2">
      <c r="D166" s="118">
        <v>64533617</v>
      </c>
      <c r="E166" s="118">
        <v>3402930</v>
      </c>
      <c r="F166" s="118">
        <v>59644704</v>
      </c>
      <c r="G166" s="118">
        <v>59154444</v>
      </c>
      <c r="H166" s="118">
        <v>58812391</v>
      </c>
      <c r="I166" s="201">
        <v>490260</v>
      </c>
    </row>
    <row r="167" spans="1:11" x14ac:dyDescent="0.2">
      <c r="D167" s="118">
        <v>-8499.5600000023842</v>
      </c>
      <c r="E167" s="118">
        <v>8499.6500000003725</v>
      </c>
      <c r="F167" s="118">
        <v>9.0000003576278687E-2</v>
      </c>
      <c r="G167" s="118">
        <v>-9152.0999999940395</v>
      </c>
      <c r="H167" s="118">
        <v>-2.2299999967217445</v>
      </c>
      <c r="I167" s="118">
        <v>9152.190000000468</v>
      </c>
    </row>
    <row r="168" spans="1:11" x14ac:dyDescent="0.2">
      <c r="C168" s="136" t="s">
        <v>516</v>
      </c>
      <c r="D168" s="136">
        <f>+D85+D10</f>
        <v>64533617.009999998</v>
      </c>
      <c r="E168" s="136">
        <f t="shared" ref="E168:I168" si="21">+E85+E10</f>
        <v>0</v>
      </c>
      <c r="F168" s="136">
        <f t="shared" si="21"/>
        <v>64533617.340000004</v>
      </c>
      <c r="G168" s="136">
        <f t="shared" si="21"/>
        <v>25291269.719999999</v>
      </c>
      <c r="H168" s="136">
        <f t="shared" si="21"/>
        <v>25135982</v>
      </c>
      <c r="I168" s="136">
        <f t="shared" si="21"/>
        <v>39242347.619999997</v>
      </c>
    </row>
    <row r="169" spans="1:11" x14ac:dyDescent="0.2">
      <c r="C169" s="136" t="s">
        <v>517</v>
      </c>
      <c r="D169" s="136">
        <v>46667930</v>
      </c>
      <c r="E169" s="255">
        <v>0</v>
      </c>
      <c r="F169" s="256">
        <v>64533617</v>
      </c>
      <c r="G169" s="256">
        <v>46646692</v>
      </c>
      <c r="H169" s="257"/>
      <c r="I169" s="257"/>
    </row>
    <row r="170" spans="1:11" x14ac:dyDescent="0.2">
      <c r="C170" s="136" t="s">
        <v>518</v>
      </c>
      <c r="D170" s="136">
        <v>0</v>
      </c>
      <c r="E170" s="136">
        <v>0</v>
      </c>
      <c r="F170" s="136">
        <v>0</v>
      </c>
      <c r="G170" s="136">
        <v>0</v>
      </c>
      <c r="H170" s="136">
        <v>46637540</v>
      </c>
      <c r="I170" s="136">
        <v>-9153</v>
      </c>
    </row>
    <row r="172" spans="1:11" x14ac:dyDescent="0.2">
      <c r="C172" s="233" t="s">
        <v>519</v>
      </c>
      <c r="D172" s="228">
        <v>2042838.86</v>
      </c>
      <c r="E172" s="228">
        <v>1061879.2</v>
      </c>
      <c r="F172" s="228">
        <v>3104719.06</v>
      </c>
      <c r="G172" s="228">
        <v>3006127.4200000004</v>
      </c>
      <c r="H172" s="228">
        <v>3000627.4200000004</v>
      </c>
      <c r="I172" s="228">
        <v>98591.639999999839</v>
      </c>
    </row>
    <row r="173" spans="1:11" x14ac:dyDescent="0.2">
      <c r="C173" s="136" t="s">
        <v>517</v>
      </c>
      <c r="D173" s="228">
        <v>2042839</v>
      </c>
      <c r="E173" s="228">
        <v>913787</v>
      </c>
      <c r="F173" s="228">
        <v>3104719</v>
      </c>
      <c r="G173" s="228">
        <v>3006126</v>
      </c>
      <c r="H173" s="228">
        <v>3000627</v>
      </c>
      <c r="I173" s="228">
        <v>98593</v>
      </c>
    </row>
    <row r="174" spans="1:11" x14ac:dyDescent="0.2">
      <c r="C174" s="136" t="s">
        <v>518</v>
      </c>
      <c r="D174" s="118">
        <v>-0.13999999989755452</v>
      </c>
      <c r="E174" s="118">
        <v>148092.19999999995</v>
      </c>
      <c r="F174" s="118">
        <v>6.0000000055879354E-2</v>
      </c>
      <c r="G174" s="118">
        <v>1.4200000003911555</v>
      </c>
      <c r="H174" s="118">
        <v>0.42000000039115548</v>
      </c>
      <c r="I174" s="118">
        <v>-1.3600000001606531</v>
      </c>
    </row>
    <row r="176" spans="1:11" ht="15" x14ac:dyDescent="0.25">
      <c r="C176" s="117"/>
      <c r="D176" s="117"/>
      <c r="E176" s="117"/>
      <c r="F176" s="117"/>
      <c r="G176" s="117"/>
      <c r="H176" s="117"/>
    </row>
    <row r="177" spans="3:9" ht="15" x14ac:dyDescent="0.25">
      <c r="C177" s="117" t="s">
        <v>520</v>
      </c>
      <c r="D177" s="117">
        <v>7044340.7000000002</v>
      </c>
      <c r="E177" s="117">
        <v>1786068.3399999999</v>
      </c>
      <c r="F177" s="117">
        <v>8830410.0399999991</v>
      </c>
      <c r="G177" s="117">
        <v>8695149.870000001</v>
      </c>
      <c r="H177" s="117">
        <v>8358597</v>
      </c>
      <c r="I177" s="117">
        <v>135260.16999999969</v>
      </c>
    </row>
    <row r="178" spans="3:9" x14ac:dyDescent="0.2">
      <c r="C178" s="136" t="s">
        <v>517</v>
      </c>
      <c r="D178" s="118">
        <v>7044342</v>
      </c>
      <c r="E178" s="118">
        <v>1785667</v>
      </c>
      <c r="F178" s="118">
        <v>8830411</v>
      </c>
      <c r="G178" s="118">
        <v>8695151</v>
      </c>
      <c r="H178" s="118">
        <v>8358598</v>
      </c>
      <c r="I178" s="201">
        <v>135259</v>
      </c>
    </row>
    <row r="179" spans="3:9" x14ac:dyDescent="0.2">
      <c r="C179" s="136" t="s">
        <v>518</v>
      </c>
      <c r="D179" s="118">
        <v>-1.2999999998137355</v>
      </c>
      <c r="E179" s="118">
        <v>401.33999999985099</v>
      </c>
      <c r="F179" s="118">
        <v>-0.96000000089406967</v>
      </c>
      <c r="G179" s="118">
        <v>-1.1299999989569187</v>
      </c>
      <c r="H179" s="118">
        <v>-1</v>
      </c>
      <c r="I179" s="118">
        <v>1.1699999996926636</v>
      </c>
    </row>
    <row r="181" spans="3:9" x14ac:dyDescent="0.2">
      <c r="C181" s="118" t="s">
        <v>521</v>
      </c>
      <c r="D181" s="118">
        <v>495163</v>
      </c>
      <c r="E181" s="118">
        <v>576873.81000000006</v>
      </c>
      <c r="F181" s="118">
        <v>1072036.81</v>
      </c>
      <c r="G181" s="118">
        <v>815627.81</v>
      </c>
      <c r="H181" s="118">
        <v>815627.81</v>
      </c>
      <c r="I181" s="118">
        <v>256408</v>
      </c>
    </row>
  </sheetData>
  <mergeCells count="16">
    <mergeCell ref="J5:L5"/>
    <mergeCell ref="I7:I9"/>
    <mergeCell ref="B2:I2"/>
    <mergeCell ref="B3:I3"/>
    <mergeCell ref="B4:I4"/>
    <mergeCell ref="B5:I5"/>
    <mergeCell ref="B6:I6"/>
    <mergeCell ref="D7:H8"/>
    <mergeCell ref="B7:C9"/>
    <mergeCell ref="B39:C39"/>
    <mergeCell ref="B49:C49"/>
    <mergeCell ref="B63:C63"/>
    <mergeCell ref="E165:G165"/>
    <mergeCell ref="E164:G164"/>
    <mergeCell ref="B114:C114"/>
    <mergeCell ref="A163:B163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rowBreaks count="1" manualBreakCount="1">
    <brk id="84" max="8" man="1"/>
  </rowBreaks>
  <colBreaks count="11" manualBreakCount="11">
    <brk id="9" max="1048575" man="1"/>
    <brk id="11" max="1048575" man="1"/>
    <brk id="2252" max="98" man="1"/>
    <brk id="2258" max="98" man="1"/>
    <brk id="2261" max="98" man="1"/>
    <brk id="2275" max="98" man="1"/>
    <brk id="3305" max="93" man="1"/>
    <brk id="3334" max="93" man="1"/>
    <brk id="3367" max="93" man="1"/>
    <brk id="3372" max="93" man="1"/>
    <brk id="3394" max="9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1"/>
  <sheetViews>
    <sheetView zoomScaleNormal="100" workbookViewId="0">
      <selection activeCell="E24" sqref="E24"/>
    </sheetView>
  </sheetViews>
  <sheetFormatPr baseColWidth="10" defaultRowHeight="12" x14ac:dyDescent="0.2"/>
  <cols>
    <col min="1" max="1" width="41.42578125" style="8" bestFit="1" customWidth="1"/>
    <col min="2" max="2" width="14.140625" style="86" bestFit="1" customWidth="1"/>
    <col min="3" max="3" width="15.85546875" style="206" bestFit="1" customWidth="1"/>
    <col min="4" max="4" width="12.28515625" style="86" bestFit="1" customWidth="1"/>
    <col min="5" max="5" width="12.85546875" style="86" bestFit="1" customWidth="1"/>
    <col min="6" max="6" width="10.140625" style="86" bestFit="1" customWidth="1"/>
    <col min="7" max="7" width="17.28515625" style="86" bestFit="1" customWidth="1"/>
    <col min="8" max="16384" width="11.42578125" style="8"/>
  </cols>
  <sheetData>
    <row r="1" spans="1:7" x14ac:dyDescent="0.2">
      <c r="A1" s="494" t="s">
        <v>435</v>
      </c>
      <c r="B1" s="494"/>
      <c r="C1" s="494"/>
      <c r="D1" s="494"/>
      <c r="E1" s="494"/>
      <c r="F1" s="494"/>
      <c r="G1" s="494"/>
    </row>
    <row r="2" spans="1:7" x14ac:dyDescent="0.2">
      <c r="A2" s="495" t="s">
        <v>436</v>
      </c>
      <c r="B2" s="495"/>
      <c r="C2" s="495"/>
      <c r="D2" s="495"/>
      <c r="E2" s="495"/>
      <c r="F2" s="495"/>
      <c r="G2" s="495"/>
    </row>
    <row r="3" spans="1:7" x14ac:dyDescent="0.2">
      <c r="A3" s="505" t="s">
        <v>360</v>
      </c>
      <c r="B3" s="506"/>
      <c r="C3" s="506"/>
      <c r="D3" s="506"/>
      <c r="E3" s="506"/>
      <c r="F3" s="506"/>
      <c r="G3" s="507"/>
    </row>
    <row r="4" spans="1:7" x14ac:dyDescent="0.2">
      <c r="A4" s="508" t="s">
        <v>240</v>
      </c>
      <c r="B4" s="434"/>
      <c r="C4" s="434"/>
      <c r="D4" s="434"/>
      <c r="E4" s="434"/>
      <c r="F4" s="434"/>
      <c r="G4" s="509"/>
    </row>
    <row r="5" spans="1:7" x14ac:dyDescent="0.2">
      <c r="A5" s="508" t="s">
        <v>313</v>
      </c>
      <c r="B5" s="434"/>
      <c r="C5" s="434"/>
      <c r="D5" s="434"/>
      <c r="E5" s="434"/>
      <c r="F5" s="434"/>
      <c r="G5" s="509"/>
    </row>
    <row r="6" spans="1:7" x14ac:dyDescent="0.2">
      <c r="A6" s="508" t="s">
        <v>546</v>
      </c>
      <c r="B6" s="434"/>
      <c r="C6" s="434"/>
      <c r="D6" s="434"/>
      <c r="E6" s="434"/>
      <c r="F6" s="434"/>
      <c r="G6" s="509"/>
    </row>
    <row r="7" spans="1:7" x14ac:dyDescent="0.2">
      <c r="A7" s="508" t="s">
        <v>0</v>
      </c>
      <c r="B7" s="434"/>
      <c r="C7" s="434"/>
      <c r="D7" s="434"/>
      <c r="E7" s="434"/>
      <c r="F7" s="434"/>
      <c r="G7" s="509"/>
    </row>
    <row r="8" spans="1:7" x14ac:dyDescent="0.2">
      <c r="A8" s="510" t="s">
        <v>1</v>
      </c>
      <c r="B8" s="512" t="s">
        <v>241</v>
      </c>
      <c r="C8" s="513"/>
      <c r="D8" s="513"/>
      <c r="E8" s="513"/>
      <c r="F8" s="514"/>
      <c r="G8" s="515" t="s">
        <v>314</v>
      </c>
    </row>
    <row r="9" spans="1:7" x14ac:dyDescent="0.2">
      <c r="A9" s="511"/>
      <c r="B9" s="501" t="s">
        <v>106</v>
      </c>
      <c r="C9" s="203" t="s">
        <v>154</v>
      </c>
      <c r="D9" s="501" t="s">
        <v>156</v>
      </c>
      <c r="E9" s="501" t="s">
        <v>107</v>
      </c>
      <c r="F9" s="501" t="s">
        <v>109</v>
      </c>
      <c r="G9" s="516"/>
    </row>
    <row r="10" spans="1:7" x14ac:dyDescent="0.2">
      <c r="A10" s="511"/>
      <c r="B10" s="503"/>
      <c r="C10" s="319" t="s">
        <v>155</v>
      </c>
      <c r="D10" s="502"/>
      <c r="E10" s="502"/>
      <c r="F10" s="503"/>
      <c r="G10" s="516"/>
    </row>
    <row r="11" spans="1:7" x14ac:dyDescent="0.2">
      <c r="A11" s="309" t="s">
        <v>315</v>
      </c>
      <c r="B11" s="504">
        <f t="shared" ref="B11:G11" si="0">+B13+B14+B15</f>
        <v>34100000</v>
      </c>
      <c r="C11" s="497">
        <v>0</v>
      </c>
      <c r="D11" s="497">
        <v>34100000</v>
      </c>
      <c r="E11" s="497">
        <v>11589589</v>
      </c>
      <c r="F11" s="504">
        <v>11514939</v>
      </c>
      <c r="G11" s="497">
        <f t="shared" si="0"/>
        <v>22510412</v>
      </c>
    </row>
    <row r="12" spans="1:7" x14ac:dyDescent="0.2">
      <c r="A12" s="310" t="s">
        <v>316</v>
      </c>
      <c r="B12" s="499"/>
      <c r="C12" s="498"/>
      <c r="D12" s="498"/>
      <c r="E12" s="498"/>
      <c r="F12" s="499"/>
      <c r="G12" s="498"/>
    </row>
    <row r="13" spans="1:7" ht="12.75" x14ac:dyDescent="0.2">
      <c r="A13" s="311" t="s">
        <v>429</v>
      </c>
      <c r="B13" s="316">
        <v>6986879.4800000004</v>
      </c>
      <c r="C13" s="320">
        <v>805000</v>
      </c>
      <c r="D13" s="320">
        <f>B13+C13</f>
        <v>7791879.4800000004</v>
      </c>
      <c r="E13" s="320">
        <v>736749</v>
      </c>
      <c r="F13" s="316">
        <v>735162</v>
      </c>
      <c r="G13" s="328">
        <f>D13-E13</f>
        <v>7055130.4800000004</v>
      </c>
    </row>
    <row r="14" spans="1:7" ht="12.75" x14ac:dyDescent="0.2">
      <c r="A14" s="311" t="s">
        <v>431</v>
      </c>
      <c r="B14" s="316">
        <v>25755267.07</v>
      </c>
      <c r="C14" s="321">
        <v>-1005000</v>
      </c>
      <c r="D14" s="320">
        <f>B14+C14</f>
        <v>24750267.07</v>
      </c>
      <c r="E14" s="320">
        <v>10588068</v>
      </c>
      <c r="F14" s="316">
        <v>10516861</v>
      </c>
      <c r="G14" s="328">
        <f>D14-E14</f>
        <v>14162199.07</v>
      </c>
    </row>
    <row r="15" spans="1:7" ht="12.75" x14ac:dyDescent="0.2">
      <c r="A15" s="311" t="s">
        <v>430</v>
      </c>
      <c r="B15" s="316">
        <v>1357853.45</v>
      </c>
      <c r="C15" s="320">
        <v>200000</v>
      </c>
      <c r="D15" s="320">
        <f>B15+C15</f>
        <v>1557853.45</v>
      </c>
      <c r="E15" s="320">
        <v>264771</v>
      </c>
      <c r="F15" s="316">
        <v>262916</v>
      </c>
      <c r="G15" s="328">
        <f>D15-E15</f>
        <v>1293082.45</v>
      </c>
    </row>
    <row r="16" spans="1:7" x14ac:dyDescent="0.2">
      <c r="A16" s="311"/>
      <c r="B16" s="317">
        <v>0</v>
      </c>
      <c r="C16" s="322">
        <v>0</v>
      </c>
      <c r="D16" s="325">
        <v>0</v>
      </c>
      <c r="E16" s="325">
        <v>0</v>
      </c>
      <c r="F16" s="317">
        <v>0</v>
      </c>
      <c r="G16" s="325">
        <v>0</v>
      </c>
    </row>
    <row r="17" spans="1:10" x14ac:dyDescent="0.2">
      <c r="A17" s="311"/>
      <c r="B17" s="317">
        <v>0</v>
      </c>
      <c r="C17" s="322">
        <v>0</v>
      </c>
      <c r="D17" s="325">
        <v>0</v>
      </c>
      <c r="E17" s="325">
        <v>0</v>
      </c>
      <c r="F17" s="317">
        <v>0</v>
      </c>
      <c r="G17" s="325">
        <v>0</v>
      </c>
    </row>
    <row r="18" spans="1:10" x14ac:dyDescent="0.2">
      <c r="A18" s="311"/>
      <c r="B18" s="317">
        <v>0</v>
      </c>
      <c r="C18" s="322">
        <v>0</v>
      </c>
      <c r="D18" s="325">
        <v>0</v>
      </c>
      <c r="E18" s="325">
        <v>0</v>
      </c>
      <c r="F18" s="317">
        <v>0</v>
      </c>
      <c r="G18" s="325">
        <v>0</v>
      </c>
    </row>
    <row r="19" spans="1:10" x14ac:dyDescent="0.2">
      <c r="A19" s="311"/>
      <c r="B19" s="317">
        <v>0</v>
      </c>
      <c r="C19" s="322">
        <v>0</v>
      </c>
      <c r="D19" s="325">
        <v>0</v>
      </c>
      <c r="E19" s="325">
        <v>0</v>
      </c>
      <c r="F19" s="317">
        <v>0</v>
      </c>
      <c r="G19" s="325">
        <v>0</v>
      </c>
    </row>
    <row r="20" spans="1:10" x14ac:dyDescent="0.2">
      <c r="A20" s="311"/>
      <c r="B20" s="317">
        <v>0</v>
      </c>
      <c r="C20" s="322">
        <v>0</v>
      </c>
      <c r="D20" s="325">
        <v>0</v>
      </c>
      <c r="E20" s="325">
        <v>0</v>
      </c>
      <c r="F20" s="317">
        <v>0</v>
      </c>
      <c r="G20" s="325">
        <v>0</v>
      </c>
    </row>
    <row r="21" spans="1:10" x14ac:dyDescent="0.2">
      <c r="A21" s="312"/>
      <c r="B21" s="317"/>
      <c r="C21" s="322"/>
      <c r="D21" s="325"/>
      <c r="E21" s="325"/>
      <c r="F21" s="317"/>
      <c r="G21" s="325"/>
    </row>
    <row r="22" spans="1:10" x14ac:dyDescent="0.2">
      <c r="A22" s="313" t="s">
        <v>317</v>
      </c>
      <c r="B22" s="499">
        <f t="shared" ref="B22:G22" si="1">+B24+B25+B26</f>
        <v>30433617.009999998</v>
      </c>
      <c r="C22" s="500">
        <v>0</v>
      </c>
      <c r="D22" s="498">
        <f t="shared" si="1"/>
        <v>30433617.009999998</v>
      </c>
      <c r="E22" s="498">
        <f>+E24+E25+E26</f>
        <v>13701679</v>
      </c>
      <c r="F22" s="499">
        <v>13621043</v>
      </c>
      <c r="G22" s="498">
        <f t="shared" si="1"/>
        <v>16731938.009999998</v>
      </c>
    </row>
    <row r="23" spans="1:10" x14ac:dyDescent="0.2">
      <c r="A23" s="313" t="s">
        <v>318</v>
      </c>
      <c r="B23" s="499"/>
      <c r="C23" s="500"/>
      <c r="D23" s="498"/>
      <c r="E23" s="498"/>
      <c r="F23" s="499"/>
      <c r="G23" s="498"/>
    </row>
    <row r="24" spans="1:10" ht="12.75" x14ac:dyDescent="0.2">
      <c r="A24" s="311" t="s">
        <v>429</v>
      </c>
      <c r="B24" s="316">
        <v>11293286.199999999</v>
      </c>
      <c r="C24" s="321">
        <v>-230000</v>
      </c>
      <c r="D24" s="320">
        <f>B24+C24</f>
        <v>11063286.199999999</v>
      </c>
      <c r="E24" s="327">
        <f>5121390+250</f>
        <v>5121640</v>
      </c>
      <c r="F24" s="316">
        <v>5084890</v>
      </c>
      <c r="G24" s="328">
        <f>D24-E24</f>
        <v>5941646.1999999993</v>
      </c>
    </row>
    <row r="25" spans="1:10" ht="12.75" x14ac:dyDescent="0.2">
      <c r="A25" s="311" t="s">
        <v>431</v>
      </c>
      <c r="B25" s="316">
        <v>14236063.84</v>
      </c>
      <c r="C25" s="321">
        <v>30000</v>
      </c>
      <c r="D25" s="320">
        <f>B25+C25</f>
        <v>14266063.84</v>
      </c>
      <c r="E25" s="320">
        <v>6759187</v>
      </c>
      <c r="F25" s="316">
        <v>6740154</v>
      </c>
      <c r="G25" s="328">
        <f>D25-E25</f>
        <v>7506876.8399999999</v>
      </c>
    </row>
    <row r="26" spans="1:10" ht="12.75" x14ac:dyDescent="0.2">
      <c r="A26" s="311" t="s">
        <v>430</v>
      </c>
      <c r="B26" s="316">
        <v>4904266.97</v>
      </c>
      <c r="C26" s="320">
        <v>200000</v>
      </c>
      <c r="D26" s="320">
        <f>B26+C26</f>
        <v>5104266.97</v>
      </c>
      <c r="E26" s="320">
        <v>1820852</v>
      </c>
      <c r="F26" s="316">
        <v>1796000</v>
      </c>
      <c r="G26" s="328">
        <f>D26-E26</f>
        <v>3283414.9699999997</v>
      </c>
      <c r="J26" s="214"/>
    </row>
    <row r="27" spans="1:10" ht="12.75" x14ac:dyDescent="0.2">
      <c r="A27" s="311"/>
      <c r="B27" s="316"/>
      <c r="C27" s="322">
        <v>0</v>
      </c>
      <c r="D27" s="325">
        <v>0</v>
      </c>
      <c r="E27" s="325">
        <v>0</v>
      </c>
      <c r="F27" s="317">
        <v>0</v>
      </c>
      <c r="G27" s="325">
        <v>0</v>
      </c>
    </row>
    <row r="28" spans="1:10" x14ac:dyDescent="0.2">
      <c r="A28" s="311"/>
      <c r="B28" s="317">
        <v>0</v>
      </c>
      <c r="C28" s="322">
        <v>0</v>
      </c>
      <c r="D28" s="325">
        <v>0</v>
      </c>
      <c r="E28" s="325">
        <v>0</v>
      </c>
      <c r="F28" s="317">
        <v>0</v>
      </c>
      <c r="G28" s="325">
        <v>0</v>
      </c>
    </row>
    <row r="29" spans="1:10" x14ac:dyDescent="0.2">
      <c r="A29" s="311"/>
      <c r="B29" s="317">
        <v>0</v>
      </c>
      <c r="C29" s="322">
        <v>0</v>
      </c>
      <c r="D29" s="325">
        <v>0</v>
      </c>
      <c r="E29" s="325">
        <v>0</v>
      </c>
      <c r="F29" s="317">
        <v>0</v>
      </c>
      <c r="G29" s="325">
        <v>0</v>
      </c>
    </row>
    <row r="30" spans="1:10" x14ac:dyDescent="0.2">
      <c r="A30" s="311"/>
      <c r="B30" s="317">
        <v>0</v>
      </c>
      <c r="C30" s="322">
        <v>0</v>
      </c>
      <c r="D30" s="325">
        <v>0</v>
      </c>
      <c r="E30" s="325">
        <v>0</v>
      </c>
      <c r="F30" s="317">
        <v>0</v>
      </c>
      <c r="G30" s="325">
        <v>0</v>
      </c>
    </row>
    <row r="31" spans="1:10" x14ac:dyDescent="0.2">
      <c r="A31" s="311"/>
      <c r="B31" s="317">
        <v>0</v>
      </c>
      <c r="C31" s="322">
        <v>0</v>
      </c>
      <c r="D31" s="325">
        <v>0</v>
      </c>
      <c r="E31" s="325">
        <v>0</v>
      </c>
      <c r="F31" s="317">
        <v>0</v>
      </c>
      <c r="G31" s="325">
        <v>0</v>
      </c>
    </row>
    <row r="32" spans="1:10" x14ac:dyDescent="0.2">
      <c r="A32" s="314"/>
      <c r="B32" s="317"/>
      <c r="C32" s="322"/>
      <c r="D32" s="325"/>
      <c r="E32" s="325"/>
      <c r="F32" s="317"/>
      <c r="G32" s="325"/>
    </row>
    <row r="33" spans="1:10" x14ac:dyDescent="0.2">
      <c r="A33" s="310" t="s">
        <v>312</v>
      </c>
      <c r="B33" s="318">
        <f t="shared" ref="B33:F33" si="2">+B11+B22</f>
        <v>64533617.009999998</v>
      </c>
      <c r="C33" s="323">
        <f t="shared" si="2"/>
        <v>0</v>
      </c>
      <c r="D33" s="323">
        <f t="shared" si="2"/>
        <v>64533617.009999998</v>
      </c>
      <c r="E33" s="323">
        <f t="shared" si="2"/>
        <v>25291268</v>
      </c>
      <c r="F33" s="318">
        <f t="shared" si="2"/>
        <v>25135982</v>
      </c>
      <c r="G33" s="323">
        <f>+G11+G22-1</f>
        <v>39242349.009999998</v>
      </c>
    </row>
    <row r="34" spans="1:10" x14ac:dyDescent="0.2">
      <c r="A34" s="315"/>
      <c r="B34" s="329"/>
      <c r="C34" s="324"/>
      <c r="D34" s="326"/>
      <c r="E34" s="326"/>
      <c r="F34" s="329"/>
      <c r="G34" s="326"/>
      <c r="J34" s="214"/>
    </row>
    <row r="35" spans="1:10" x14ac:dyDescent="0.2">
      <c r="A35" s="496"/>
      <c r="B35" s="496"/>
      <c r="C35" s="496"/>
      <c r="D35" s="496"/>
      <c r="E35" s="496"/>
      <c r="F35" s="496"/>
      <c r="G35" s="496"/>
      <c r="J35" s="86"/>
    </row>
    <row r="36" spans="1:10" ht="12.75" x14ac:dyDescent="0.2">
      <c r="A36" s="124"/>
      <c r="B36" s="240">
        <v>56241774</v>
      </c>
      <c r="C36" s="259"/>
      <c r="D36" s="259"/>
      <c r="E36" s="259"/>
      <c r="F36" s="240"/>
      <c r="G36" s="240">
        <v>490260</v>
      </c>
      <c r="H36" s="238" t="s">
        <v>523</v>
      </c>
      <c r="I36" s="239"/>
    </row>
    <row r="37" spans="1:10" x14ac:dyDescent="0.2">
      <c r="A37" s="124"/>
      <c r="B37" s="249">
        <v>56250272.560000002</v>
      </c>
      <c r="C37" s="260"/>
      <c r="D37" s="260"/>
      <c r="E37" s="260"/>
      <c r="F37" s="249"/>
      <c r="G37" s="250">
        <v>495760.80999999953</v>
      </c>
      <c r="H37" s="238" t="s">
        <v>522</v>
      </c>
      <c r="I37" s="239"/>
    </row>
    <row r="38" spans="1:10" x14ac:dyDescent="0.2">
      <c r="A38" s="124"/>
      <c r="B38" s="251">
        <v>1.1299999952316284</v>
      </c>
      <c r="C38" s="261"/>
      <c r="D38" s="261"/>
      <c r="E38" s="261"/>
      <c r="F38" s="251"/>
      <c r="G38" s="251">
        <v>-14652.699999999779</v>
      </c>
      <c r="H38" s="252"/>
      <c r="I38" s="246"/>
    </row>
    <row r="39" spans="1:10" x14ac:dyDescent="0.2">
      <c r="B39" s="253">
        <v>56241772.870000005</v>
      </c>
      <c r="C39" s="292"/>
      <c r="D39" s="292"/>
      <c r="E39" s="253"/>
      <c r="F39" s="253"/>
      <c r="G39" s="253">
        <v>504912.69999999984</v>
      </c>
      <c r="H39" s="238"/>
      <c r="I39" s="246"/>
    </row>
    <row r="40" spans="1:10" ht="12.75" x14ac:dyDescent="0.2">
      <c r="B40" s="240"/>
      <c r="C40" s="240"/>
      <c r="D40" s="240"/>
      <c r="E40" s="240"/>
      <c r="F40" s="240"/>
      <c r="G40" s="240"/>
      <c r="H40" s="239"/>
      <c r="I40" s="246"/>
    </row>
    <row r="41" spans="1:10" x14ac:dyDescent="0.2">
      <c r="B41" s="247"/>
      <c r="C41" s="248"/>
      <c r="D41" s="247"/>
      <c r="E41" s="247"/>
      <c r="F41" s="247"/>
      <c r="G41" s="247"/>
      <c r="H41" s="246"/>
      <c r="I41" s="246"/>
    </row>
    <row r="42" spans="1:10" x14ac:dyDescent="0.2">
      <c r="A42" s="10" t="s">
        <v>368</v>
      </c>
      <c r="B42" s="93"/>
      <c r="C42" s="204"/>
      <c r="D42" s="458" t="s">
        <v>369</v>
      </c>
      <c r="E42" s="458"/>
      <c r="F42" s="458"/>
    </row>
    <row r="43" spans="1:10" x14ac:dyDescent="0.2">
      <c r="A43" s="10" t="s">
        <v>366</v>
      </c>
      <c r="B43" s="93"/>
      <c r="C43" s="205"/>
      <c r="D43" s="458" t="s">
        <v>367</v>
      </c>
      <c r="E43" s="458"/>
      <c r="F43" s="458"/>
    </row>
    <row r="44" spans="1:10" x14ac:dyDescent="0.2">
      <c r="A44" s="13"/>
      <c r="B44" s="93"/>
      <c r="C44" s="204"/>
      <c r="D44" s="93"/>
      <c r="E44" s="93"/>
      <c r="F44" s="93"/>
    </row>
    <row r="45" spans="1:10" x14ac:dyDescent="0.2">
      <c r="B45" s="241">
        <v>24000000</v>
      </c>
      <c r="C45" s="241">
        <v>6349138.9200000009</v>
      </c>
      <c r="D45" s="241">
        <v>30349138.919999998</v>
      </c>
      <c r="E45" s="241">
        <v>19174297.899999999</v>
      </c>
      <c r="F45" s="241">
        <v>18879962.669999998</v>
      </c>
      <c r="G45" s="241">
        <v>11174841.02</v>
      </c>
      <c r="H45" s="239" t="s">
        <v>523</v>
      </c>
    </row>
    <row r="46" spans="1:10" x14ac:dyDescent="0.2">
      <c r="B46" s="241">
        <v>32250274</v>
      </c>
      <c r="C46" s="242">
        <v>-3017635.08</v>
      </c>
      <c r="D46" s="241">
        <v>29232638.919999998</v>
      </c>
      <c r="E46" s="241">
        <v>19303303.420000002</v>
      </c>
      <c r="F46" s="241">
        <v>19256738.790000003</v>
      </c>
      <c r="G46" s="241">
        <v>9929335.5</v>
      </c>
      <c r="H46" s="239" t="s">
        <v>522</v>
      </c>
    </row>
    <row r="47" spans="1:10" ht="12.75" x14ac:dyDescent="0.2">
      <c r="B47" s="240"/>
      <c r="C47" s="240"/>
      <c r="D47" s="240"/>
      <c r="E47" s="240"/>
      <c r="F47" s="240"/>
      <c r="G47" s="240"/>
      <c r="H47" s="239"/>
    </row>
    <row r="48" spans="1:10" x14ac:dyDescent="0.2">
      <c r="B48" s="235"/>
      <c r="C48" s="236"/>
      <c r="D48" s="235"/>
      <c r="E48" s="235"/>
      <c r="F48" s="235"/>
      <c r="G48" s="235"/>
    </row>
    <row r="49" spans="2:7" x14ac:dyDescent="0.2">
      <c r="B49" s="235"/>
      <c r="C49" s="235"/>
      <c r="D49" s="235"/>
      <c r="E49" s="235">
        <v>177152354</v>
      </c>
      <c r="F49" s="235"/>
      <c r="G49" s="235"/>
    </row>
    <row r="50" spans="2:7" x14ac:dyDescent="0.2">
      <c r="B50" s="235"/>
      <c r="C50" s="236"/>
      <c r="D50" s="235"/>
      <c r="E50" s="235"/>
      <c r="F50" s="235"/>
      <c r="G50" s="235"/>
    </row>
    <row r="55" spans="2:7" x14ac:dyDescent="0.2">
      <c r="C55" s="86"/>
    </row>
    <row r="56" spans="2:7" x14ac:dyDescent="0.2">
      <c r="C56" s="86"/>
    </row>
    <row r="57" spans="2:7" x14ac:dyDescent="0.2">
      <c r="C57" s="86"/>
    </row>
    <row r="61" spans="2:7" x14ac:dyDescent="0.2">
      <c r="C61" s="86"/>
    </row>
    <row r="62" spans="2:7" x14ac:dyDescent="0.2">
      <c r="C62" s="86"/>
    </row>
    <row r="63" spans="2:7" x14ac:dyDescent="0.2">
      <c r="C63" s="86"/>
    </row>
    <row r="64" spans="2:7" x14ac:dyDescent="0.2">
      <c r="C64" s="258"/>
    </row>
    <row r="70" spans="2:2" x14ac:dyDescent="0.2">
      <c r="B70" s="111"/>
    </row>
    <row r="71" spans="2:2" x14ac:dyDescent="0.2">
      <c r="B71" s="111"/>
    </row>
  </sheetData>
  <mergeCells count="29">
    <mergeCell ref="D42:F42"/>
    <mergeCell ref="D43:F43"/>
    <mergeCell ref="F11:F12"/>
    <mergeCell ref="A3:G3"/>
    <mergeCell ref="A4:G4"/>
    <mergeCell ref="A5:G5"/>
    <mergeCell ref="A6:G6"/>
    <mergeCell ref="A7:G7"/>
    <mergeCell ref="A8:A10"/>
    <mergeCell ref="B8:F8"/>
    <mergeCell ref="G8:G10"/>
    <mergeCell ref="B9:B10"/>
    <mergeCell ref="D9:D10"/>
    <mergeCell ref="A1:G1"/>
    <mergeCell ref="A2:G2"/>
    <mergeCell ref="A35:G35"/>
    <mergeCell ref="G11:G12"/>
    <mergeCell ref="B22:B23"/>
    <mergeCell ref="C22:C23"/>
    <mergeCell ref="D22:D23"/>
    <mergeCell ref="E22:E23"/>
    <mergeCell ref="F22:F23"/>
    <mergeCell ref="G22:G23"/>
    <mergeCell ref="E9:E10"/>
    <mergeCell ref="F9:F10"/>
    <mergeCell ref="B11:B12"/>
    <mergeCell ref="C11:C12"/>
    <mergeCell ref="D11:D12"/>
    <mergeCell ref="E11:E1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13"/>
  <sheetViews>
    <sheetView zoomScaleNormal="100" zoomScalePageLayoutView="80" workbookViewId="0">
      <selection activeCell="C15" sqref="C15"/>
    </sheetView>
  </sheetViews>
  <sheetFormatPr baseColWidth="10" defaultRowHeight="12" x14ac:dyDescent="0.2"/>
  <cols>
    <col min="1" max="1" width="11.42578125" style="94"/>
    <col min="2" max="2" width="54.140625" style="94" customWidth="1"/>
    <col min="3" max="3" width="15.85546875" style="94" customWidth="1"/>
    <col min="4" max="4" width="16.140625" style="94" bestFit="1" customWidth="1"/>
    <col min="5" max="6" width="15.85546875" style="94" customWidth="1"/>
    <col min="7" max="7" width="16.140625" style="94" customWidth="1"/>
    <col min="8" max="8" width="17.5703125" style="94" bestFit="1" customWidth="1"/>
    <col min="9" max="16384" width="11.42578125" style="94"/>
  </cols>
  <sheetData>
    <row r="1" spans="1:8" x14ac:dyDescent="0.2">
      <c r="A1" s="494" t="s">
        <v>515</v>
      </c>
      <c r="B1" s="494"/>
      <c r="C1" s="494"/>
      <c r="D1" s="494"/>
      <c r="E1" s="494"/>
      <c r="F1" s="494"/>
      <c r="G1" s="494"/>
      <c r="H1" s="494"/>
    </row>
    <row r="2" spans="1:8" x14ac:dyDescent="0.2">
      <c r="A2" s="517" t="s">
        <v>437</v>
      </c>
      <c r="B2" s="517"/>
      <c r="C2" s="517"/>
      <c r="D2" s="517"/>
      <c r="E2" s="517"/>
      <c r="F2" s="517"/>
      <c r="G2" s="517"/>
      <c r="H2" s="517"/>
    </row>
    <row r="3" spans="1:8" x14ac:dyDescent="0.2">
      <c r="A3" s="431" t="s">
        <v>360</v>
      </c>
      <c r="B3" s="432"/>
      <c r="C3" s="432"/>
      <c r="D3" s="432"/>
      <c r="E3" s="432"/>
      <c r="F3" s="432"/>
      <c r="G3" s="432"/>
      <c r="H3" s="378"/>
    </row>
    <row r="4" spans="1:8" x14ac:dyDescent="0.2">
      <c r="A4" s="433" t="s">
        <v>240</v>
      </c>
      <c r="B4" s="434"/>
      <c r="C4" s="434"/>
      <c r="D4" s="434"/>
      <c r="E4" s="434"/>
      <c r="F4" s="434"/>
      <c r="G4" s="434"/>
      <c r="H4" s="380"/>
    </row>
    <row r="5" spans="1:8" x14ac:dyDescent="0.2">
      <c r="A5" s="433" t="s">
        <v>319</v>
      </c>
      <c r="B5" s="434"/>
      <c r="C5" s="434"/>
      <c r="D5" s="434"/>
      <c r="E5" s="434"/>
      <c r="F5" s="434"/>
      <c r="G5" s="434"/>
      <c r="H5" s="380"/>
    </row>
    <row r="6" spans="1:8" x14ac:dyDescent="0.2">
      <c r="A6" s="433" t="s">
        <v>549</v>
      </c>
      <c r="B6" s="434"/>
      <c r="C6" s="434"/>
      <c r="D6" s="434"/>
      <c r="E6" s="434"/>
      <c r="F6" s="434"/>
      <c r="G6" s="434"/>
      <c r="H6" s="380"/>
    </row>
    <row r="7" spans="1:8" x14ac:dyDescent="0.2">
      <c r="A7" s="435" t="s">
        <v>0</v>
      </c>
      <c r="B7" s="436"/>
      <c r="C7" s="436"/>
      <c r="D7" s="436"/>
      <c r="E7" s="436"/>
      <c r="F7" s="436"/>
      <c r="G7" s="436"/>
      <c r="H7" s="437"/>
    </row>
    <row r="8" spans="1:8" x14ac:dyDescent="0.2">
      <c r="A8" s="431" t="s">
        <v>1</v>
      </c>
      <c r="B8" s="378"/>
      <c r="C8" s="524" t="s">
        <v>241</v>
      </c>
      <c r="D8" s="393"/>
      <c r="E8" s="393"/>
      <c r="F8" s="393"/>
      <c r="G8" s="525"/>
      <c r="H8" s="383" t="s">
        <v>314</v>
      </c>
    </row>
    <row r="9" spans="1:8" x14ac:dyDescent="0.2">
      <c r="A9" s="433"/>
      <c r="B9" s="380"/>
      <c r="C9" s="383" t="s">
        <v>106</v>
      </c>
      <c r="D9" s="57" t="s">
        <v>154</v>
      </c>
      <c r="E9" s="383" t="s">
        <v>156</v>
      </c>
      <c r="F9" s="383" t="s">
        <v>107</v>
      </c>
      <c r="G9" s="383" t="s">
        <v>109</v>
      </c>
      <c r="H9" s="384"/>
    </row>
    <row r="10" spans="1:8" x14ac:dyDescent="0.2">
      <c r="A10" s="433"/>
      <c r="B10" s="380"/>
      <c r="C10" s="384"/>
      <c r="D10" s="293" t="s">
        <v>155</v>
      </c>
      <c r="E10" s="384"/>
      <c r="F10" s="384"/>
      <c r="G10" s="384"/>
      <c r="H10" s="384"/>
    </row>
    <row r="11" spans="1:8" x14ac:dyDescent="0.2">
      <c r="A11" s="526"/>
      <c r="B11" s="527"/>
      <c r="C11" s="331"/>
      <c r="D11" s="332"/>
      <c r="E11" s="331"/>
      <c r="F11" s="331"/>
      <c r="G11" s="331"/>
      <c r="H11" s="333"/>
    </row>
    <row r="12" spans="1:8" x14ac:dyDescent="0.2">
      <c r="A12" s="523" t="s">
        <v>320</v>
      </c>
      <c r="B12" s="447"/>
      <c r="C12" s="120">
        <f t="shared" ref="C12:H12" si="0">+C13+C23+C33</f>
        <v>34100000</v>
      </c>
      <c r="D12" s="120">
        <v>0</v>
      </c>
      <c r="E12" s="120">
        <f t="shared" si="0"/>
        <v>34100000</v>
      </c>
      <c r="F12" s="120">
        <v>11589589</v>
      </c>
      <c r="G12" s="120">
        <v>11514939</v>
      </c>
      <c r="H12" s="334">
        <f t="shared" si="0"/>
        <v>22510411</v>
      </c>
    </row>
    <row r="13" spans="1:8" x14ac:dyDescent="0.2">
      <c r="A13" s="523" t="s">
        <v>321</v>
      </c>
      <c r="B13" s="447"/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335">
        <v>0</v>
      </c>
    </row>
    <row r="14" spans="1:8" x14ac:dyDescent="0.2">
      <c r="A14" s="336"/>
      <c r="B14" s="294" t="s">
        <v>322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337">
        <v>0</v>
      </c>
    </row>
    <row r="15" spans="1:8" x14ac:dyDescent="0.2">
      <c r="A15" s="336"/>
      <c r="B15" s="294" t="s">
        <v>323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337">
        <v>0</v>
      </c>
    </row>
    <row r="16" spans="1:8" x14ac:dyDescent="0.2">
      <c r="A16" s="336"/>
      <c r="B16" s="294" t="s">
        <v>324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337">
        <v>0</v>
      </c>
    </row>
    <row r="17" spans="1:8" x14ac:dyDescent="0.2">
      <c r="A17" s="336"/>
      <c r="B17" s="294" t="s">
        <v>325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337">
        <v>0</v>
      </c>
    </row>
    <row r="18" spans="1:8" x14ac:dyDescent="0.2">
      <c r="A18" s="336"/>
      <c r="B18" s="294" t="s">
        <v>326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337">
        <v>0</v>
      </c>
    </row>
    <row r="19" spans="1:8" x14ac:dyDescent="0.2">
      <c r="A19" s="336"/>
      <c r="B19" s="294" t="s">
        <v>327</v>
      </c>
      <c r="C19" s="122">
        <v>0</v>
      </c>
      <c r="D19" s="122">
        <v>0</v>
      </c>
      <c r="E19" s="122">
        <v>0</v>
      </c>
      <c r="F19" s="122">
        <v>0</v>
      </c>
      <c r="G19" s="122">
        <v>0</v>
      </c>
      <c r="H19" s="337">
        <v>0</v>
      </c>
    </row>
    <row r="20" spans="1:8" x14ac:dyDescent="0.2">
      <c r="A20" s="336"/>
      <c r="B20" s="294" t="s">
        <v>328</v>
      </c>
      <c r="C20" s="122">
        <v>0</v>
      </c>
      <c r="D20" s="122">
        <v>0</v>
      </c>
      <c r="E20" s="122">
        <v>0</v>
      </c>
      <c r="F20" s="122">
        <v>0</v>
      </c>
      <c r="G20" s="122">
        <v>0</v>
      </c>
      <c r="H20" s="337">
        <v>0</v>
      </c>
    </row>
    <row r="21" spans="1:8" x14ac:dyDescent="0.2">
      <c r="A21" s="336"/>
      <c r="B21" s="294" t="s">
        <v>329</v>
      </c>
      <c r="C21" s="295"/>
      <c r="D21" s="122"/>
      <c r="E21" s="122"/>
      <c r="F21" s="122"/>
      <c r="G21" s="122"/>
      <c r="H21" s="337"/>
    </row>
    <row r="22" spans="1:8" x14ac:dyDescent="0.2">
      <c r="A22" s="336"/>
      <c r="B22" s="294"/>
      <c r="C22" s="295"/>
      <c r="D22" s="122"/>
      <c r="E22" s="122"/>
      <c r="F22" s="122"/>
      <c r="G22" s="122"/>
      <c r="H22" s="337"/>
    </row>
    <row r="23" spans="1:8" x14ac:dyDescent="0.2">
      <c r="A23" s="523" t="s">
        <v>330</v>
      </c>
      <c r="B23" s="447"/>
      <c r="C23" s="139">
        <f t="shared" ref="C23:H23" si="1">+C24+C25+C26+C27+C29</f>
        <v>34100000</v>
      </c>
      <c r="D23" s="139">
        <f t="shared" si="1"/>
        <v>0</v>
      </c>
      <c r="E23" s="139">
        <f t="shared" si="1"/>
        <v>34100000</v>
      </c>
      <c r="F23" s="139">
        <v>11589589</v>
      </c>
      <c r="G23" s="139">
        <v>11514939</v>
      </c>
      <c r="H23" s="338">
        <f t="shared" si="1"/>
        <v>22510411</v>
      </c>
    </row>
    <row r="24" spans="1:8" x14ac:dyDescent="0.2">
      <c r="A24" s="336"/>
      <c r="B24" s="294" t="s">
        <v>331</v>
      </c>
      <c r="C24" s="295">
        <v>0</v>
      </c>
      <c r="D24" s="122">
        <v>0</v>
      </c>
      <c r="E24" s="122">
        <v>0</v>
      </c>
      <c r="F24" s="122">
        <v>0</v>
      </c>
      <c r="G24" s="122">
        <v>0</v>
      </c>
      <c r="H24" s="337">
        <v>0</v>
      </c>
    </row>
    <row r="25" spans="1:8" x14ac:dyDescent="0.2">
      <c r="A25" s="336"/>
      <c r="B25" s="294" t="s">
        <v>332</v>
      </c>
      <c r="C25" s="295">
        <v>0</v>
      </c>
      <c r="D25" s="122">
        <v>0</v>
      </c>
      <c r="E25" s="122">
        <v>0</v>
      </c>
      <c r="F25" s="122">
        <v>0</v>
      </c>
      <c r="G25" s="122">
        <v>0</v>
      </c>
      <c r="H25" s="337">
        <v>0</v>
      </c>
    </row>
    <row r="26" spans="1:8" x14ac:dyDescent="0.2">
      <c r="A26" s="336"/>
      <c r="B26" s="294" t="s">
        <v>333</v>
      </c>
      <c r="C26" s="295">
        <v>0</v>
      </c>
      <c r="D26" s="122">
        <v>0</v>
      </c>
      <c r="E26" s="122">
        <v>0</v>
      </c>
      <c r="F26" s="122">
        <v>0</v>
      </c>
      <c r="G26" s="122">
        <v>0</v>
      </c>
      <c r="H26" s="337">
        <v>0</v>
      </c>
    </row>
    <row r="27" spans="1:8" x14ac:dyDescent="0.2">
      <c r="A27" s="518"/>
      <c r="B27" s="294" t="s">
        <v>334</v>
      </c>
      <c r="C27" s="519">
        <v>0</v>
      </c>
      <c r="D27" s="519">
        <v>0</v>
      </c>
      <c r="E27" s="519">
        <v>0</v>
      </c>
      <c r="F27" s="519">
        <v>0</v>
      </c>
      <c r="G27" s="519">
        <v>0</v>
      </c>
      <c r="H27" s="522">
        <v>0</v>
      </c>
    </row>
    <row r="28" spans="1:8" x14ac:dyDescent="0.2">
      <c r="A28" s="518"/>
      <c r="B28" s="294" t="s">
        <v>335</v>
      </c>
      <c r="C28" s="519"/>
      <c r="D28" s="519"/>
      <c r="E28" s="519"/>
      <c r="F28" s="519"/>
      <c r="G28" s="519"/>
      <c r="H28" s="522"/>
    </row>
    <row r="29" spans="1:8" ht="12.75" x14ac:dyDescent="0.2">
      <c r="A29" s="336"/>
      <c r="B29" s="294" t="s">
        <v>336</v>
      </c>
      <c r="C29" s="225">
        <v>34100000</v>
      </c>
      <c r="D29" s="225">
        <v>0</v>
      </c>
      <c r="E29" s="225">
        <f>C29+D29</f>
        <v>34100000</v>
      </c>
      <c r="F29" s="225">
        <v>11589589</v>
      </c>
      <c r="G29" s="225">
        <v>11514939</v>
      </c>
      <c r="H29" s="339">
        <f>E29-F29</f>
        <v>22510411</v>
      </c>
    </row>
    <row r="30" spans="1:8" x14ac:dyDescent="0.2">
      <c r="A30" s="336"/>
      <c r="B30" s="294" t="s">
        <v>337</v>
      </c>
      <c r="C30" s="134"/>
      <c r="D30" s="114"/>
      <c r="E30" s="114"/>
      <c r="F30" s="114"/>
      <c r="G30" s="114"/>
      <c r="H30" s="340" t="s">
        <v>412</v>
      </c>
    </row>
    <row r="31" spans="1:8" x14ac:dyDescent="0.2">
      <c r="A31" s="336"/>
      <c r="B31" s="294" t="s">
        <v>338</v>
      </c>
      <c r="C31" s="295">
        <v>0</v>
      </c>
      <c r="D31" s="122">
        <v>0</v>
      </c>
      <c r="E31" s="122">
        <v>0</v>
      </c>
      <c r="F31" s="122">
        <v>0</v>
      </c>
      <c r="G31" s="122">
        <v>0</v>
      </c>
      <c r="H31" s="337">
        <v>0</v>
      </c>
    </row>
    <row r="32" spans="1:8" x14ac:dyDescent="0.2">
      <c r="A32" s="336"/>
      <c r="B32" s="294"/>
      <c r="C32" s="295"/>
      <c r="D32" s="122"/>
      <c r="E32" s="122"/>
      <c r="F32" s="122"/>
      <c r="G32" s="122"/>
      <c r="H32" s="337"/>
    </row>
    <row r="33" spans="1:8" x14ac:dyDescent="0.2">
      <c r="A33" s="523" t="s">
        <v>339</v>
      </c>
      <c r="B33" s="447"/>
      <c r="C33" s="520">
        <v>0</v>
      </c>
      <c r="D33" s="520">
        <v>0</v>
      </c>
      <c r="E33" s="520">
        <v>0</v>
      </c>
      <c r="F33" s="520">
        <v>0</v>
      </c>
      <c r="G33" s="520">
        <v>0</v>
      </c>
      <c r="H33" s="521">
        <v>0</v>
      </c>
    </row>
    <row r="34" spans="1:8" x14ac:dyDescent="0.2">
      <c r="A34" s="523" t="s">
        <v>340</v>
      </c>
      <c r="B34" s="447"/>
      <c r="C34" s="520"/>
      <c r="D34" s="520"/>
      <c r="E34" s="520"/>
      <c r="F34" s="520"/>
      <c r="G34" s="520"/>
      <c r="H34" s="521"/>
    </row>
    <row r="35" spans="1:8" x14ac:dyDescent="0.2">
      <c r="A35" s="518"/>
      <c r="B35" s="294" t="s">
        <v>341</v>
      </c>
      <c r="C35" s="519">
        <v>0</v>
      </c>
      <c r="D35" s="519">
        <v>0</v>
      </c>
      <c r="E35" s="519">
        <v>0</v>
      </c>
      <c r="F35" s="519">
        <v>0</v>
      </c>
      <c r="G35" s="519">
        <v>0</v>
      </c>
      <c r="H35" s="522">
        <v>0</v>
      </c>
    </row>
    <row r="36" spans="1:8" x14ac:dyDescent="0.2">
      <c r="A36" s="518"/>
      <c r="B36" s="294" t="s">
        <v>342</v>
      </c>
      <c r="C36" s="519"/>
      <c r="D36" s="519"/>
      <c r="E36" s="519"/>
      <c r="F36" s="519"/>
      <c r="G36" s="519"/>
      <c r="H36" s="522"/>
    </row>
    <row r="37" spans="1:8" x14ac:dyDescent="0.2">
      <c r="A37" s="336"/>
      <c r="B37" s="294" t="s">
        <v>343</v>
      </c>
      <c r="C37" s="295">
        <v>0</v>
      </c>
      <c r="D37" s="122">
        <v>0</v>
      </c>
      <c r="E37" s="122">
        <v>0</v>
      </c>
      <c r="F37" s="122">
        <v>0</v>
      </c>
      <c r="G37" s="122">
        <v>0</v>
      </c>
      <c r="H37" s="337">
        <v>0</v>
      </c>
    </row>
    <row r="38" spans="1:8" x14ac:dyDescent="0.2">
      <c r="A38" s="336"/>
      <c r="B38" s="294" t="s">
        <v>344</v>
      </c>
      <c r="C38" s="295">
        <v>0</v>
      </c>
      <c r="D38" s="122">
        <v>0</v>
      </c>
      <c r="E38" s="122">
        <v>0</v>
      </c>
      <c r="F38" s="122">
        <v>0</v>
      </c>
      <c r="G38" s="122">
        <v>0</v>
      </c>
      <c r="H38" s="337">
        <v>0</v>
      </c>
    </row>
    <row r="39" spans="1:8" x14ac:dyDescent="0.2">
      <c r="A39" s="336"/>
      <c r="B39" s="294" t="s">
        <v>345</v>
      </c>
      <c r="C39" s="122">
        <v>0</v>
      </c>
      <c r="D39" s="122">
        <v>0</v>
      </c>
      <c r="E39" s="122">
        <v>0</v>
      </c>
      <c r="F39" s="122">
        <v>0</v>
      </c>
      <c r="G39" s="122">
        <v>0</v>
      </c>
      <c r="H39" s="337">
        <v>0</v>
      </c>
    </row>
    <row r="40" spans="1:8" x14ac:dyDescent="0.2">
      <c r="A40" s="336"/>
      <c r="B40" s="294" t="s">
        <v>346</v>
      </c>
      <c r="C40" s="122">
        <v>0</v>
      </c>
      <c r="D40" s="122">
        <v>0</v>
      </c>
      <c r="E40" s="122">
        <v>0</v>
      </c>
      <c r="F40" s="122">
        <v>0</v>
      </c>
      <c r="G40" s="122">
        <v>0</v>
      </c>
      <c r="H40" s="337">
        <v>0</v>
      </c>
    </row>
    <row r="41" spans="1:8" x14ac:dyDescent="0.2">
      <c r="A41" s="336"/>
      <c r="B41" s="294" t="s">
        <v>347</v>
      </c>
      <c r="C41" s="122">
        <v>0</v>
      </c>
      <c r="D41" s="122">
        <v>0</v>
      </c>
      <c r="E41" s="122">
        <v>0</v>
      </c>
      <c r="F41" s="122">
        <v>0</v>
      </c>
      <c r="G41" s="122">
        <v>0</v>
      </c>
      <c r="H41" s="337">
        <v>0</v>
      </c>
    </row>
    <row r="42" spans="1:8" x14ac:dyDescent="0.2">
      <c r="A42" s="336"/>
      <c r="B42" s="294" t="s">
        <v>348</v>
      </c>
      <c r="C42" s="122">
        <v>0</v>
      </c>
      <c r="D42" s="122">
        <v>0</v>
      </c>
      <c r="E42" s="122">
        <v>0</v>
      </c>
      <c r="F42" s="122">
        <v>0</v>
      </c>
      <c r="G42" s="122">
        <v>0</v>
      </c>
      <c r="H42" s="337">
        <v>0</v>
      </c>
    </row>
    <row r="43" spans="1:8" x14ac:dyDescent="0.2">
      <c r="A43" s="336"/>
      <c r="B43" s="294" t="s">
        <v>349</v>
      </c>
      <c r="C43" s="122">
        <v>0</v>
      </c>
      <c r="D43" s="122">
        <v>0</v>
      </c>
      <c r="E43" s="122">
        <v>0</v>
      </c>
      <c r="F43" s="122">
        <v>0</v>
      </c>
      <c r="G43" s="122">
        <v>0</v>
      </c>
      <c r="H43" s="337">
        <v>0</v>
      </c>
    </row>
    <row r="44" spans="1:8" x14ac:dyDescent="0.2">
      <c r="A44" s="336"/>
      <c r="B44" s="294" t="s">
        <v>350</v>
      </c>
      <c r="C44" s="122">
        <v>0</v>
      </c>
      <c r="D44" s="122">
        <v>0</v>
      </c>
      <c r="E44" s="122">
        <v>0</v>
      </c>
      <c r="F44" s="122">
        <v>0</v>
      </c>
      <c r="G44" s="122">
        <v>0</v>
      </c>
      <c r="H44" s="337">
        <v>0</v>
      </c>
    </row>
    <row r="45" spans="1:8" x14ac:dyDescent="0.2">
      <c r="A45" s="336"/>
      <c r="B45" s="294"/>
      <c r="C45" s="122"/>
      <c r="D45" s="122"/>
      <c r="E45" s="122"/>
      <c r="F45" s="122"/>
      <c r="G45" s="122"/>
      <c r="H45" s="337"/>
    </row>
    <row r="46" spans="1:8" x14ac:dyDescent="0.2">
      <c r="A46" s="523" t="s">
        <v>351</v>
      </c>
      <c r="B46" s="447"/>
      <c r="C46" s="520">
        <v>0</v>
      </c>
      <c r="D46" s="520">
        <v>0</v>
      </c>
      <c r="E46" s="520">
        <v>0</v>
      </c>
      <c r="F46" s="520">
        <v>0</v>
      </c>
      <c r="G46" s="520">
        <v>0</v>
      </c>
      <c r="H46" s="521">
        <v>0</v>
      </c>
    </row>
    <row r="47" spans="1:8" x14ac:dyDescent="0.2">
      <c r="A47" s="523" t="s">
        <v>352</v>
      </c>
      <c r="B47" s="447"/>
      <c r="C47" s="520"/>
      <c r="D47" s="520"/>
      <c r="E47" s="520"/>
      <c r="F47" s="520"/>
      <c r="G47" s="520"/>
      <c r="H47" s="521"/>
    </row>
    <row r="48" spans="1:8" x14ac:dyDescent="0.2">
      <c r="A48" s="518"/>
      <c r="B48" s="294" t="s">
        <v>353</v>
      </c>
      <c r="C48" s="519">
        <v>0</v>
      </c>
      <c r="D48" s="519">
        <v>0</v>
      </c>
      <c r="E48" s="519">
        <v>0</v>
      </c>
      <c r="F48" s="519">
        <v>0</v>
      </c>
      <c r="G48" s="519">
        <v>0</v>
      </c>
      <c r="H48" s="522">
        <v>0</v>
      </c>
    </row>
    <row r="49" spans="1:9" x14ac:dyDescent="0.2">
      <c r="A49" s="518"/>
      <c r="B49" s="294" t="s">
        <v>354</v>
      </c>
      <c r="C49" s="519"/>
      <c r="D49" s="519"/>
      <c r="E49" s="519"/>
      <c r="F49" s="519"/>
      <c r="G49" s="519"/>
      <c r="H49" s="522"/>
    </row>
    <row r="50" spans="1:9" x14ac:dyDescent="0.2">
      <c r="A50" s="518"/>
      <c r="B50" s="294" t="s">
        <v>355</v>
      </c>
      <c r="C50" s="519">
        <v>0</v>
      </c>
      <c r="D50" s="519">
        <v>0</v>
      </c>
      <c r="E50" s="519">
        <v>0</v>
      </c>
      <c r="F50" s="519">
        <v>0</v>
      </c>
      <c r="G50" s="519">
        <v>0</v>
      </c>
      <c r="H50" s="522">
        <v>0</v>
      </c>
    </row>
    <row r="51" spans="1:9" x14ac:dyDescent="0.2">
      <c r="A51" s="518"/>
      <c r="B51" s="294" t="s">
        <v>356</v>
      </c>
      <c r="C51" s="519"/>
      <c r="D51" s="519"/>
      <c r="E51" s="519"/>
      <c r="F51" s="519"/>
      <c r="G51" s="519"/>
      <c r="H51" s="522"/>
    </row>
    <row r="52" spans="1:9" x14ac:dyDescent="0.2">
      <c r="A52" s="336"/>
      <c r="B52" s="294" t="s">
        <v>357</v>
      </c>
      <c r="C52" s="122">
        <v>0</v>
      </c>
      <c r="D52" s="122">
        <v>0</v>
      </c>
      <c r="E52" s="122">
        <v>0</v>
      </c>
      <c r="F52" s="122">
        <v>0</v>
      </c>
      <c r="G52" s="122">
        <v>0</v>
      </c>
      <c r="H52" s="337">
        <v>0</v>
      </c>
    </row>
    <row r="53" spans="1:9" x14ac:dyDescent="0.2">
      <c r="A53" s="336"/>
      <c r="B53" s="294" t="s">
        <v>358</v>
      </c>
      <c r="C53" s="122">
        <v>0</v>
      </c>
      <c r="D53" s="122">
        <v>0</v>
      </c>
      <c r="E53" s="122">
        <v>0</v>
      </c>
      <c r="F53" s="122">
        <v>0</v>
      </c>
      <c r="G53" s="122">
        <v>0</v>
      </c>
      <c r="H53" s="337">
        <v>0</v>
      </c>
    </row>
    <row r="54" spans="1:9" x14ac:dyDescent="0.2">
      <c r="A54" s="336"/>
      <c r="B54" s="294"/>
      <c r="C54" s="122"/>
      <c r="D54" s="122"/>
      <c r="E54" s="122"/>
      <c r="F54" s="122"/>
      <c r="G54" s="122"/>
      <c r="H54" s="337"/>
    </row>
    <row r="55" spans="1:9" x14ac:dyDescent="0.2">
      <c r="A55" s="523" t="s">
        <v>359</v>
      </c>
      <c r="B55" s="447"/>
      <c r="C55" s="123">
        <f>+C56+C66</f>
        <v>30433617.010000002</v>
      </c>
      <c r="D55" s="123">
        <f t="shared" ref="D55:I55" si="2">+D56+D66</f>
        <v>0</v>
      </c>
      <c r="E55" s="123">
        <f t="shared" si="2"/>
        <v>30433617.010000002</v>
      </c>
      <c r="F55" s="123">
        <f t="shared" si="2"/>
        <v>13701679</v>
      </c>
      <c r="G55" s="123">
        <f t="shared" si="2"/>
        <v>13621043</v>
      </c>
      <c r="H55" s="341">
        <f>+H56+H66</f>
        <v>16731938.010000002</v>
      </c>
      <c r="I55" s="123">
        <f t="shared" si="2"/>
        <v>0</v>
      </c>
    </row>
    <row r="56" spans="1:9" x14ac:dyDescent="0.2">
      <c r="A56" s="523" t="s">
        <v>321</v>
      </c>
      <c r="B56" s="447"/>
      <c r="C56" s="122">
        <v>0</v>
      </c>
      <c r="D56" s="122">
        <v>0</v>
      </c>
      <c r="E56" s="122">
        <v>0</v>
      </c>
      <c r="F56" s="122">
        <v>0</v>
      </c>
      <c r="G56" s="122">
        <v>0</v>
      </c>
      <c r="H56" s="342"/>
    </row>
    <row r="57" spans="1:9" x14ac:dyDescent="0.2">
      <c r="A57" s="336"/>
      <c r="B57" s="294" t="s">
        <v>322</v>
      </c>
      <c r="C57" s="122">
        <v>0</v>
      </c>
      <c r="D57" s="122">
        <v>0</v>
      </c>
      <c r="E57" s="122">
        <v>0</v>
      </c>
      <c r="F57" s="122">
        <v>0</v>
      </c>
      <c r="G57" s="122">
        <v>0</v>
      </c>
      <c r="H57" s="337">
        <v>0</v>
      </c>
    </row>
    <row r="58" spans="1:9" x14ac:dyDescent="0.2">
      <c r="A58" s="336"/>
      <c r="B58" s="294" t="s">
        <v>323</v>
      </c>
      <c r="C58" s="122">
        <v>0</v>
      </c>
      <c r="D58" s="122">
        <v>0</v>
      </c>
      <c r="E58" s="122">
        <v>0</v>
      </c>
      <c r="F58" s="122">
        <v>0</v>
      </c>
      <c r="G58" s="122">
        <v>0</v>
      </c>
      <c r="H58" s="337">
        <v>0</v>
      </c>
    </row>
    <row r="59" spans="1:9" x14ac:dyDescent="0.2">
      <c r="A59" s="336"/>
      <c r="B59" s="294" t="s">
        <v>324</v>
      </c>
      <c r="C59" s="122">
        <v>0</v>
      </c>
      <c r="D59" s="122">
        <v>0</v>
      </c>
      <c r="E59" s="122">
        <v>0</v>
      </c>
      <c r="F59" s="122">
        <v>0</v>
      </c>
      <c r="G59" s="122">
        <v>0</v>
      </c>
      <c r="H59" s="337">
        <v>0</v>
      </c>
    </row>
    <row r="60" spans="1:9" x14ac:dyDescent="0.2">
      <c r="A60" s="336"/>
      <c r="B60" s="294" t="s">
        <v>325</v>
      </c>
      <c r="C60" s="122">
        <v>0</v>
      </c>
      <c r="D60" s="122">
        <v>0</v>
      </c>
      <c r="E60" s="122">
        <v>0</v>
      </c>
      <c r="F60" s="122">
        <v>0</v>
      </c>
      <c r="G60" s="122">
        <v>0</v>
      </c>
      <c r="H60" s="337">
        <v>0</v>
      </c>
    </row>
    <row r="61" spans="1:9" x14ac:dyDescent="0.2">
      <c r="A61" s="336"/>
      <c r="B61" s="294" t="s">
        <v>326</v>
      </c>
      <c r="C61" s="122">
        <v>0</v>
      </c>
      <c r="D61" s="122">
        <v>0</v>
      </c>
      <c r="E61" s="122">
        <v>0</v>
      </c>
      <c r="F61" s="122">
        <v>0</v>
      </c>
      <c r="G61" s="122">
        <v>0</v>
      </c>
      <c r="H61" s="337">
        <v>0</v>
      </c>
    </row>
    <row r="62" spans="1:9" x14ac:dyDescent="0.2">
      <c r="A62" s="336"/>
      <c r="B62" s="294" t="s">
        <v>327</v>
      </c>
      <c r="C62" s="122">
        <v>0</v>
      </c>
      <c r="D62" s="122">
        <v>0</v>
      </c>
      <c r="E62" s="122">
        <v>0</v>
      </c>
      <c r="F62" s="122">
        <v>0</v>
      </c>
      <c r="G62" s="122">
        <v>0</v>
      </c>
      <c r="H62" s="337">
        <v>0</v>
      </c>
    </row>
    <row r="63" spans="1:9" x14ac:dyDescent="0.2">
      <c r="A63" s="336"/>
      <c r="B63" s="294" t="s">
        <v>328</v>
      </c>
      <c r="C63" s="122">
        <v>0</v>
      </c>
      <c r="D63" s="122">
        <v>0</v>
      </c>
      <c r="E63" s="122">
        <v>0</v>
      </c>
      <c r="F63" s="122">
        <v>0</v>
      </c>
      <c r="G63" s="122">
        <v>0</v>
      </c>
      <c r="H63" s="337">
        <v>0</v>
      </c>
    </row>
    <row r="64" spans="1:9" x14ac:dyDescent="0.2">
      <c r="A64" s="336"/>
      <c r="B64" s="294" t="s">
        <v>329</v>
      </c>
      <c r="C64" s="122">
        <v>0</v>
      </c>
      <c r="D64" s="122">
        <v>0</v>
      </c>
      <c r="E64" s="122">
        <v>0</v>
      </c>
      <c r="F64" s="122">
        <v>0</v>
      </c>
      <c r="G64" s="122">
        <v>0</v>
      </c>
      <c r="H64" s="337">
        <v>0</v>
      </c>
    </row>
    <row r="65" spans="1:8" x14ac:dyDescent="0.2">
      <c r="A65" s="336"/>
      <c r="B65" s="294"/>
      <c r="C65" s="122"/>
      <c r="D65" s="122"/>
      <c r="E65" s="122"/>
      <c r="F65" s="122"/>
      <c r="G65" s="122"/>
      <c r="H65" s="342"/>
    </row>
    <row r="66" spans="1:8" x14ac:dyDescent="0.2">
      <c r="A66" s="523" t="s">
        <v>330</v>
      </c>
      <c r="B66" s="447"/>
      <c r="C66" s="120">
        <f>+C72</f>
        <v>30433617.010000002</v>
      </c>
      <c r="D66" s="120">
        <f t="shared" ref="D66" si="3">+D72</f>
        <v>0</v>
      </c>
      <c r="E66" s="120">
        <f>+E72</f>
        <v>30433617.010000002</v>
      </c>
      <c r="F66" s="120">
        <f>+F72</f>
        <v>13701679</v>
      </c>
      <c r="G66" s="120">
        <f>+G72</f>
        <v>13621043</v>
      </c>
      <c r="H66" s="334">
        <f>+H72</f>
        <v>16731938.010000002</v>
      </c>
    </row>
    <row r="67" spans="1:8" x14ac:dyDescent="0.2">
      <c r="A67" s="336"/>
      <c r="B67" s="294" t="s">
        <v>331</v>
      </c>
      <c r="C67" s="122">
        <v>0</v>
      </c>
      <c r="D67" s="122">
        <v>0</v>
      </c>
      <c r="E67" s="122">
        <v>0</v>
      </c>
      <c r="F67" s="122">
        <v>0</v>
      </c>
      <c r="G67" s="122">
        <v>0</v>
      </c>
      <c r="H67" s="337">
        <v>0</v>
      </c>
    </row>
    <row r="68" spans="1:8" x14ac:dyDescent="0.2">
      <c r="A68" s="336"/>
      <c r="B68" s="294" t="s">
        <v>332</v>
      </c>
      <c r="C68" s="122">
        <v>0</v>
      </c>
      <c r="D68" s="122">
        <v>0</v>
      </c>
      <c r="E68" s="122">
        <v>0</v>
      </c>
      <c r="F68" s="122">
        <v>0</v>
      </c>
      <c r="G68" s="122">
        <v>0</v>
      </c>
      <c r="H68" s="337">
        <v>0</v>
      </c>
    </row>
    <row r="69" spans="1:8" x14ac:dyDescent="0.2">
      <c r="A69" s="336"/>
      <c r="B69" s="294" t="s">
        <v>333</v>
      </c>
      <c r="C69" s="122">
        <v>0</v>
      </c>
      <c r="D69" s="122">
        <v>0</v>
      </c>
      <c r="E69" s="122">
        <v>0</v>
      </c>
      <c r="F69" s="122">
        <v>0</v>
      </c>
      <c r="G69" s="122">
        <v>0</v>
      </c>
      <c r="H69" s="337">
        <v>0</v>
      </c>
    </row>
    <row r="70" spans="1:8" x14ac:dyDescent="0.2">
      <c r="A70" s="518"/>
      <c r="B70" s="294" t="s">
        <v>334</v>
      </c>
      <c r="C70" s="519">
        <v>0</v>
      </c>
      <c r="D70" s="519">
        <v>0</v>
      </c>
      <c r="E70" s="519">
        <v>0</v>
      </c>
      <c r="F70" s="519">
        <v>0</v>
      </c>
      <c r="G70" s="519">
        <v>0</v>
      </c>
      <c r="H70" s="522">
        <v>0</v>
      </c>
    </row>
    <row r="71" spans="1:8" x14ac:dyDescent="0.2">
      <c r="A71" s="518"/>
      <c r="B71" s="294" t="s">
        <v>335</v>
      </c>
      <c r="C71" s="519"/>
      <c r="D71" s="519"/>
      <c r="E71" s="519"/>
      <c r="F71" s="519"/>
      <c r="G71" s="519"/>
      <c r="H71" s="522"/>
    </row>
    <row r="72" spans="1:8" s="304" customFormat="1" ht="12.75" x14ac:dyDescent="0.2">
      <c r="A72" s="343"/>
      <c r="B72" s="301" t="s">
        <v>336</v>
      </c>
      <c r="C72" s="302">
        <v>30433617.010000002</v>
      </c>
      <c r="D72" s="303">
        <v>0</v>
      </c>
      <c r="E72" s="302">
        <f>+C72+D72</f>
        <v>30433617.010000002</v>
      </c>
      <c r="F72" s="302">
        <f>13701428+251</f>
        <v>13701679</v>
      </c>
      <c r="G72" s="302">
        <v>13621043</v>
      </c>
      <c r="H72" s="344">
        <f>+E72-F72</f>
        <v>16731938.010000002</v>
      </c>
    </row>
    <row r="73" spans="1:8" ht="12.75" x14ac:dyDescent="0.2">
      <c r="A73" s="336"/>
      <c r="B73" s="294" t="s">
        <v>337</v>
      </c>
      <c r="C73" s="114"/>
      <c r="D73" s="225"/>
      <c r="E73" s="114"/>
      <c r="F73" s="114"/>
      <c r="G73" s="114"/>
      <c r="H73" s="340"/>
    </row>
    <row r="74" spans="1:8" ht="12.75" x14ac:dyDescent="0.2">
      <c r="A74" s="336"/>
      <c r="B74" s="294" t="s">
        <v>338</v>
      </c>
      <c r="C74" s="122">
        <v>0</v>
      </c>
      <c r="D74" s="224">
        <v>0</v>
      </c>
      <c r="E74" s="224">
        <v>0</v>
      </c>
      <c r="F74" s="224">
        <v>0</v>
      </c>
      <c r="G74" s="224">
        <v>0</v>
      </c>
      <c r="H74" s="345">
        <v>0</v>
      </c>
    </row>
    <row r="75" spans="1:8" x14ac:dyDescent="0.2">
      <c r="A75" s="336"/>
      <c r="B75" s="294"/>
      <c r="C75" s="122"/>
      <c r="D75" s="122"/>
      <c r="E75" s="122"/>
      <c r="F75" s="122"/>
      <c r="G75" s="122"/>
      <c r="H75" s="337"/>
    </row>
    <row r="76" spans="1:8" x14ac:dyDescent="0.2">
      <c r="A76" s="523" t="s">
        <v>339</v>
      </c>
      <c r="B76" s="447"/>
      <c r="C76" s="520">
        <v>0</v>
      </c>
      <c r="D76" s="520">
        <v>0</v>
      </c>
      <c r="E76" s="520">
        <v>0</v>
      </c>
      <c r="F76" s="520">
        <v>0</v>
      </c>
      <c r="G76" s="520">
        <v>0</v>
      </c>
      <c r="H76" s="521">
        <v>0</v>
      </c>
    </row>
    <row r="77" spans="1:8" x14ac:dyDescent="0.2">
      <c r="A77" s="523" t="s">
        <v>340</v>
      </c>
      <c r="B77" s="447"/>
      <c r="C77" s="520"/>
      <c r="D77" s="520"/>
      <c r="E77" s="520"/>
      <c r="F77" s="520"/>
      <c r="G77" s="520"/>
      <c r="H77" s="521"/>
    </row>
    <row r="78" spans="1:8" x14ac:dyDescent="0.2">
      <c r="A78" s="518"/>
      <c r="B78" s="294" t="s">
        <v>341</v>
      </c>
      <c r="C78" s="519">
        <v>0</v>
      </c>
      <c r="D78" s="519">
        <v>0</v>
      </c>
      <c r="E78" s="519">
        <v>0</v>
      </c>
      <c r="F78" s="519">
        <v>0</v>
      </c>
      <c r="G78" s="519">
        <v>0</v>
      </c>
      <c r="H78" s="522">
        <v>0</v>
      </c>
    </row>
    <row r="79" spans="1:8" x14ac:dyDescent="0.2">
      <c r="A79" s="518"/>
      <c r="B79" s="294" t="s">
        <v>342</v>
      </c>
      <c r="C79" s="519"/>
      <c r="D79" s="519"/>
      <c r="E79" s="519"/>
      <c r="F79" s="519"/>
      <c r="G79" s="519"/>
      <c r="H79" s="522"/>
    </row>
    <row r="80" spans="1:8" x14ac:dyDescent="0.2">
      <c r="A80" s="336"/>
      <c r="B80" s="294" t="s">
        <v>343</v>
      </c>
      <c r="C80" s="122">
        <v>0</v>
      </c>
      <c r="D80" s="122">
        <v>0</v>
      </c>
      <c r="E80" s="122">
        <v>0</v>
      </c>
      <c r="F80" s="122">
        <v>0</v>
      </c>
      <c r="G80" s="122">
        <v>0</v>
      </c>
      <c r="H80" s="337">
        <v>0</v>
      </c>
    </row>
    <row r="81" spans="1:8" x14ac:dyDescent="0.2">
      <c r="A81" s="336"/>
      <c r="B81" s="294" t="s">
        <v>344</v>
      </c>
      <c r="C81" s="122">
        <v>0</v>
      </c>
      <c r="D81" s="122">
        <v>0</v>
      </c>
      <c r="E81" s="122">
        <v>0</v>
      </c>
      <c r="F81" s="122">
        <v>0</v>
      </c>
      <c r="G81" s="122">
        <v>0</v>
      </c>
      <c r="H81" s="337">
        <v>0</v>
      </c>
    </row>
    <row r="82" spans="1:8" x14ac:dyDescent="0.2">
      <c r="A82" s="336"/>
      <c r="B82" s="294" t="s">
        <v>345</v>
      </c>
      <c r="C82" s="122">
        <v>0</v>
      </c>
      <c r="D82" s="122">
        <v>0</v>
      </c>
      <c r="E82" s="122">
        <v>0</v>
      </c>
      <c r="F82" s="122">
        <v>0</v>
      </c>
      <c r="G82" s="122">
        <v>0</v>
      </c>
      <c r="H82" s="337">
        <v>0</v>
      </c>
    </row>
    <row r="83" spans="1:8" x14ac:dyDescent="0.2">
      <c r="A83" s="336"/>
      <c r="B83" s="294" t="s">
        <v>346</v>
      </c>
      <c r="C83" s="122">
        <v>0</v>
      </c>
      <c r="D83" s="122">
        <v>0</v>
      </c>
      <c r="E83" s="122">
        <v>0</v>
      </c>
      <c r="F83" s="122">
        <v>0</v>
      </c>
      <c r="G83" s="122">
        <v>0</v>
      </c>
      <c r="H83" s="337">
        <v>0</v>
      </c>
    </row>
    <row r="84" spans="1:8" x14ac:dyDescent="0.2">
      <c r="A84" s="336"/>
      <c r="B84" s="294" t="s">
        <v>347</v>
      </c>
      <c r="C84" s="122">
        <v>0</v>
      </c>
      <c r="D84" s="122">
        <v>0</v>
      </c>
      <c r="E84" s="122">
        <v>0</v>
      </c>
      <c r="F84" s="122">
        <v>0</v>
      </c>
      <c r="G84" s="122">
        <v>0</v>
      </c>
      <c r="H84" s="337">
        <v>0</v>
      </c>
    </row>
    <row r="85" spans="1:8" x14ac:dyDescent="0.2">
      <c r="A85" s="336"/>
      <c r="B85" s="294" t="s">
        <v>348</v>
      </c>
      <c r="C85" s="122">
        <v>0</v>
      </c>
      <c r="D85" s="122">
        <v>0</v>
      </c>
      <c r="E85" s="122">
        <v>0</v>
      </c>
      <c r="F85" s="122">
        <v>0</v>
      </c>
      <c r="G85" s="122">
        <v>0</v>
      </c>
      <c r="H85" s="337">
        <v>0</v>
      </c>
    </row>
    <row r="86" spans="1:8" x14ac:dyDescent="0.2">
      <c r="A86" s="336"/>
      <c r="B86" s="294" t="s">
        <v>349</v>
      </c>
      <c r="C86" s="122">
        <v>0</v>
      </c>
      <c r="D86" s="122">
        <v>0</v>
      </c>
      <c r="E86" s="122">
        <v>0</v>
      </c>
      <c r="F86" s="122">
        <v>0</v>
      </c>
      <c r="G86" s="122">
        <v>0</v>
      </c>
      <c r="H86" s="337">
        <v>0</v>
      </c>
    </row>
    <row r="87" spans="1:8" x14ac:dyDescent="0.2">
      <c r="A87" s="336"/>
      <c r="B87" s="294" t="s">
        <v>350</v>
      </c>
      <c r="C87" s="122">
        <v>0</v>
      </c>
      <c r="D87" s="122">
        <v>0</v>
      </c>
      <c r="E87" s="122">
        <v>0</v>
      </c>
      <c r="F87" s="122">
        <v>0</v>
      </c>
      <c r="G87" s="122">
        <v>0</v>
      </c>
      <c r="H87" s="337">
        <v>0</v>
      </c>
    </row>
    <row r="88" spans="1:8" x14ac:dyDescent="0.2">
      <c r="A88" s="336"/>
      <c r="B88" s="294"/>
      <c r="C88" s="122"/>
      <c r="D88" s="122"/>
      <c r="E88" s="122"/>
      <c r="F88" s="122"/>
      <c r="G88" s="122"/>
      <c r="H88" s="337"/>
    </row>
    <row r="89" spans="1:8" x14ac:dyDescent="0.2">
      <c r="A89" s="523" t="s">
        <v>351</v>
      </c>
      <c r="B89" s="447"/>
      <c r="C89" s="520">
        <v>0</v>
      </c>
      <c r="D89" s="520">
        <v>0</v>
      </c>
      <c r="E89" s="520">
        <v>0</v>
      </c>
      <c r="F89" s="520">
        <v>0</v>
      </c>
      <c r="G89" s="520">
        <v>0</v>
      </c>
      <c r="H89" s="521">
        <v>0</v>
      </c>
    </row>
    <row r="90" spans="1:8" x14ac:dyDescent="0.2">
      <c r="A90" s="523" t="s">
        <v>352</v>
      </c>
      <c r="B90" s="447"/>
      <c r="C90" s="520"/>
      <c r="D90" s="520"/>
      <c r="E90" s="520"/>
      <c r="F90" s="520"/>
      <c r="G90" s="520"/>
      <c r="H90" s="521"/>
    </row>
    <row r="91" spans="1:8" x14ac:dyDescent="0.2">
      <c r="A91" s="518"/>
      <c r="B91" s="294" t="s">
        <v>353</v>
      </c>
      <c r="C91" s="519">
        <v>0</v>
      </c>
      <c r="D91" s="519">
        <v>0</v>
      </c>
      <c r="E91" s="519">
        <v>0</v>
      </c>
      <c r="F91" s="519">
        <v>0</v>
      </c>
      <c r="G91" s="519">
        <v>0</v>
      </c>
      <c r="H91" s="522">
        <v>0</v>
      </c>
    </row>
    <row r="92" spans="1:8" x14ac:dyDescent="0.2">
      <c r="A92" s="518"/>
      <c r="B92" s="294" t="s">
        <v>354</v>
      </c>
      <c r="C92" s="519"/>
      <c r="D92" s="519"/>
      <c r="E92" s="519"/>
      <c r="F92" s="519"/>
      <c r="G92" s="519"/>
      <c r="H92" s="522"/>
    </row>
    <row r="93" spans="1:8" x14ac:dyDescent="0.2">
      <c r="A93" s="518"/>
      <c r="B93" s="294" t="s">
        <v>355</v>
      </c>
      <c r="C93" s="519">
        <v>0</v>
      </c>
      <c r="D93" s="519">
        <v>0</v>
      </c>
      <c r="E93" s="519">
        <v>0</v>
      </c>
      <c r="F93" s="519">
        <v>0</v>
      </c>
      <c r="G93" s="519">
        <v>0</v>
      </c>
      <c r="H93" s="522">
        <v>0</v>
      </c>
    </row>
    <row r="94" spans="1:8" x14ac:dyDescent="0.2">
      <c r="A94" s="518"/>
      <c r="B94" s="294" t="s">
        <v>356</v>
      </c>
      <c r="C94" s="519"/>
      <c r="D94" s="519"/>
      <c r="E94" s="519"/>
      <c r="F94" s="519"/>
      <c r="G94" s="519"/>
      <c r="H94" s="522"/>
    </row>
    <row r="95" spans="1:8" x14ac:dyDescent="0.2">
      <c r="A95" s="336"/>
      <c r="B95" s="294" t="s">
        <v>357</v>
      </c>
      <c r="C95" s="122">
        <v>0</v>
      </c>
      <c r="D95" s="122">
        <v>0</v>
      </c>
      <c r="E95" s="122">
        <v>0</v>
      </c>
      <c r="F95" s="122">
        <v>0</v>
      </c>
      <c r="G95" s="122">
        <v>0</v>
      </c>
      <c r="H95" s="337">
        <v>0</v>
      </c>
    </row>
    <row r="96" spans="1:8" x14ac:dyDescent="0.2">
      <c r="A96" s="336"/>
      <c r="B96" s="294" t="s">
        <v>358</v>
      </c>
      <c r="C96" s="122">
        <v>0</v>
      </c>
      <c r="D96" s="122">
        <v>0</v>
      </c>
      <c r="E96" s="122">
        <v>0</v>
      </c>
      <c r="F96" s="122">
        <v>0</v>
      </c>
      <c r="G96" s="122">
        <v>0</v>
      </c>
      <c r="H96" s="337">
        <v>0</v>
      </c>
    </row>
    <row r="97" spans="1:9" x14ac:dyDescent="0.2">
      <c r="A97" s="336"/>
      <c r="B97" s="294"/>
      <c r="C97" s="122"/>
      <c r="D97" s="122"/>
      <c r="E97" s="122"/>
      <c r="F97" s="122"/>
      <c r="G97" s="122"/>
      <c r="H97" s="337"/>
    </row>
    <row r="98" spans="1:9" x14ac:dyDescent="0.2">
      <c r="A98" s="523" t="s">
        <v>312</v>
      </c>
      <c r="B98" s="447"/>
      <c r="C98" s="123">
        <f t="shared" ref="C98:H98" si="4">+C12+C55</f>
        <v>64533617.010000005</v>
      </c>
      <c r="D98" s="123">
        <f t="shared" si="4"/>
        <v>0</v>
      </c>
      <c r="E98" s="123">
        <f t="shared" si="4"/>
        <v>64533617.010000005</v>
      </c>
      <c r="F98" s="123">
        <f t="shared" si="4"/>
        <v>25291268</v>
      </c>
      <c r="G98" s="123">
        <f t="shared" si="4"/>
        <v>25135982</v>
      </c>
      <c r="H98" s="341">
        <f t="shared" si="4"/>
        <v>39242349.010000005</v>
      </c>
    </row>
    <row r="99" spans="1:9" x14ac:dyDescent="0.2">
      <c r="A99" s="346"/>
      <c r="B99" s="347"/>
      <c r="C99" s="348"/>
      <c r="D99" s="207"/>
      <c r="E99" s="348"/>
      <c r="F99" s="348"/>
      <c r="G99" s="348"/>
      <c r="H99" s="349"/>
    </row>
    <row r="100" spans="1:9" x14ac:dyDescent="0.2">
      <c r="A100" s="330"/>
      <c r="B100" s="330"/>
      <c r="C100" s="318"/>
      <c r="D100" s="318"/>
      <c r="E100" s="318"/>
      <c r="F100" s="318"/>
      <c r="G100" s="318"/>
      <c r="H100" s="318"/>
    </row>
    <row r="101" spans="1:9" x14ac:dyDescent="0.2">
      <c r="C101" s="111"/>
      <c r="D101" s="111"/>
      <c r="E101" s="111"/>
      <c r="F101" s="111"/>
      <c r="G101" s="111"/>
      <c r="H101" s="111"/>
      <c r="I101" s="137"/>
    </row>
    <row r="102" spans="1:9" x14ac:dyDescent="0.2">
      <c r="C102" s="137"/>
      <c r="D102" s="137"/>
      <c r="E102" s="137"/>
      <c r="F102" s="137"/>
      <c r="G102" s="137"/>
      <c r="H102" s="137"/>
    </row>
    <row r="103" spans="1:9" x14ac:dyDescent="0.2">
      <c r="B103" s="116" t="s">
        <v>368</v>
      </c>
      <c r="C103" s="109"/>
      <c r="D103" s="109"/>
      <c r="E103" s="358" t="s">
        <v>369</v>
      </c>
      <c r="F103" s="358"/>
      <c r="G103" s="358"/>
    </row>
    <row r="104" spans="1:9" x14ac:dyDescent="0.2">
      <c r="B104" s="116" t="s">
        <v>366</v>
      </c>
      <c r="C104" s="116"/>
      <c r="D104" s="109"/>
      <c r="E104" s="358" t="s">
        <v>367</v>
      </c>
      <c r="F104" s="358"/>
      <c r="G104" s="358"/>
    </row>
    <row r="106" spans="1:9" x14ac:dyDescent="0.2">
      <c r="C106" s="232"/>
      <c r="D106" s="232"/>
      <c r="E106" s="232"/>
      <c r="F106" s="232"/>
      <c r="G106" s="232"/>
      <c r="H106" s="232"/>
    </row>
    <row r="107" spans="1:9" x14ac:dyDescent="0.2">
      <c r="C107" s="137"/>
      <c r="D107" s="137"/>
      <c r="E107" s="137"/>
      <c r="F107" s="137"/>
      <c r="G107" s="137"/>
      <c r="H107" s="137"/>
    </row>
    <row r="110" spans="1:9" ht="12.75" x14ac:dyDescent="0.2">
      <c r="C110" s="227"/>
      <c r="D110" s="227"/>
      <c r="E110" s="227"/>
      <c r="F110" s="227"/>
      <c r="G110" s="227"/>
      <c r="H110" s="227"/>
    </row>
    <row r="111" spans="1:9" ht="12.75" x14ac:dyDescent="0.2">
      <c r="C111" s="234"/>
      <c r="D111" s="234"/>
      <c r="E111" s="234"/>
      <c r="F111" s="234"/>
      <c r="G111" s="234"/>
      <c r="H111" s="234"/>
    </row>
    <row r="112" spans="1:9" x14ac:dyDescent="0.2">
      <c r="C112" s="229"/>
      <c r="D112" s="229"/>
      <c r="E112" s="229"/>
      <c r="F112" s="229"/>
      <c r="G112" s="229"/>
      <c r="H112" s="229"/>
    </row>
    <row r="113" spans="3:8" x14ac:dyDescent="0.2">
      <c r="C113" s="230"/>
      <c r="D113" s="230"/>
      <c r="E113" s="230"/>
      <c r="F113" s="230"/>
      <c r="G113" s="230"/>
      <c r="H113" s="230"/>
    </row>
  </sheetData>
  <mergeCells count="112">
    <mergeCell ref="E103:G103"/>
    <mergeCell ref="E104:G104"/>
    <mergeCell ref="F9:F10"/>
    <mergeCell ref="G9:G10"/>
    <mergeCell ref="A11:B11"/>
    <mergeCell ref="A12:B12"/>
    <mergeCell ref="A13:B13"/>
    <mergeCell ref="A23:B23"/>
    <mergeCell ref="A55:B55"/>
    <mergeCell ref="A56:B56"/>
    <mergeCell ref="A66:B66"/>
    <mergeCell ref="A70:A71"/>
    <mergeCell ref="C70:C71"/>
    <mergeCell ref="D70:D71"/>
    <mergeCell ref="E70:E71"/>
    <mergeCell ref="F70:F71"/>
    <mergeCell ref="G70:G71"/>
    <mergeCell ref="A98:B98"/>
    <mergeCell ref="C78:C79"/>
    <mergeCell ref="D78:D79"/>
    <mergeCell ref="E78:E79"/>
    <mergeCell ref="F78:F79"/>
    <mergeCell ref="G78:G79"/>
    <mergeCell ref="H27:H28"/>
    <mergeCell ref="A33:B33"/>
    <mergeCell ref="A34:B34"/>
    <mergeCell ref="C33:C34"/>
    <mergeCell ref="D33:D34"/>
    <mergeCell ref="E33:E34"/>
    <mergeCell ref="F33:F34"/>
    <mergeCell ref="G33:G34"/>
    <mergeCell ref="H33:H34"/>
    <mergeCell ref="A27:A28"/>
    <mergeCell ref="C27:C28"/>
    <mergeCell ref="D27:D28"/>
    <mergeCell ref="E27:E28"/>
    <mergeCell ref="F27:F28"/>
    <mergeCell ref="G27:G28"/>
    <mergeCell ref="A3:H3"/>
    <mergeCell ref="A4:H4"/>
    <mergeCell ref="A5:H5"/>
    <mergeCell ref="A6:H6"/>
    <mergeCell ref="A7:H7"/>
    <mergeCell ref="A8:B10"/>
    <mergeCell ref="C8:G8"/>
    <mergeCell ref="H8:H10"/>
    <mergeCell ref="C9:C10"/>
    <mergeCell ref="E9:E10"/>
    <mergeCell ref="H35:H36"/>
    <mergeCell ref="A46:B46"/>
    <mergeCell ref="A47:B47"/>
    <mergeCell ref="C46:C47"/>
    <mergeCell ref="D46:D47"/>
    <mergeCell ref="E46:E47"/>
    <mergeCell ref="F46:F47"/>
    <mergeCell ref="G46:G47"/>
    <mergeCell ref="H46:H47"/>
    <mergeCell ref="A35:A36"/>
    <mergeCell ref="C35:C36"/>
    <mergeCell ref="D35:D36"/>
    <mergeCell ref="E35:E36"/>
    <mergeCell ref="F35:F36"/>
    <mergeCell ref="G35:G36"/>
    <mergeCell ref="H48:H49"/>
    <mergeCell ref="A50:A51"/>
    <mergeCell ref="C50:C51"/>
    <mergeCell ref="D50:D51"/>
    <mergeCell ref="E50:E51"/>
    <mergeCell ref="F50:F51"/>
    <mergeCell ref="G50:G51"/>
    <mergeCell ref="H50:H51"/>
    <mergeCell ref="A48:A49"/>
    <mergeCell ref="C48:C49"/>
    <mergeCell ref="D48:D49"/>
    <mergeCell ref="E48:E49"/>
    <mergeCell ref="F48:F49"/>
    <mergeCell ref="G48:G49"/>
    <mergeCell ref="H78:H79"/>
    <mergeCell ref="H93:H94"/>
    <mergeCell ref="A76:B76"/>
    <mergeCell ref="A77:B77"/>
    <mergeCell ref="C76:C77"/>
    <mergeCell ref="D76:D77"/>
    <mergeCell ref="E76:E77"/>
    <mergeCell ref="F76:F77"/>
    <mergeCell ref="E89:E90"/>
    <mergeCell ref="F89:F90"/>
    <mergeCell ref="G76:G77"/>
    <mergeCell ref="A1:H1"/>
    <mergeCell ref="A2:H2"/>
    <mergeCell ref="A93:A94"/>
    <mergeCell ref="C93:C94"/>
    <mergeCell ref="D93:D94"/>
    <mergeCell ref="E93:E94"/>
    <mergeCell ref="F93:F94"/>
    <mergeCell ref="G93:G94"/>
    <mergeCell ref="G89:G90"/>
    <mergeCell ref="H89:H90"/>
    <mergeCell ref="A91:A92"/>
    <mergeCell ref="C91:C92"/>
    <mergeCell ref="D91:D92"/>
    <mergeCell ref="E91:E92"/>
    <mergeCell ref="F91:F92"/>
    <mergeCell ref="G91:G92"/>
    <mergeCell ref="H91:H92"/>
    <mergeCell ref="A89:B89"/>
    <mergeCell ref="A90:B90"/>
    <mergeCell ref="C89:C90"/>
    <mergeCell ref="D89:D90"/>
    <mergeCell ref="H76:H77"/>
    <mergeCell ref="H70:H71"/>
    <mergeCell ref="A78:A79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9"/>
  <sheetViews>
    <sheetView tabSelected="1" zoomScaleNormal="100" zoomScaleSheetLayoutView="110" workbookViewId="0">
      <selection activeCell="H17" sqref="H17"/>
    </sheetView>
  </sheetViews>
  <sheetFormatPr baseColWidth="10" defaultRowHeight="15" x14ac:dyDescent="0.25"/>
  <cols>
    <col min="1" max="1" width="29.7109375" style="171" customWidth="1"/>
    <col min="2" max="7" width="12.28515625" style="171" customWidth="1"/>
    <col min="8" max="16384" width="11.42578125" style="171"/>
  </cols>
  <sheetData>
    <row r="1" spans="1:11" s="8" customFormat="1" ht="12" x14ac:dyDescent="0.2">
      <c r="A1" s="528" t="s">
        <v>539</v>
      </c>
      <c r="B1" s="529"/>
      <c r="C1" s="529"/>
      <c r="D1" s="529"/>
      <c r="E1" s="529"/>
      <c r="F1" s="529"/>
      <c r="G1" s="530"/>
    </row>
    <row r="2" spans="1:11" s="8" customFormat="1" ht="12" x14ac:dyDescent="0.2">
      <c r="A2" s="531" t="s">
        <v>240</v>
      </c>
      <c r="B2" s="532"/>
      <c r="C2" s="532"/>
      <c r="D2" s="532"/>
      <c r="E2" s="532"/>
      <c r="F2" s="532"/>
      <c r="G2" s="533"/>
    </row>
    <row r="3" spans="1:11" s="8" customFormat="1" ht="12" x14ac:dyDescent="0.2">
      <c r="A3" s="531" t="s">
        <v>524</v>
      </c>
      <c r="B3" s="532"/>
      <c r="C3" s="532"/>
      <c r="D3" s="532"/>
      <c r="E3" s="532"/>
      <c r="F3" s="532"/>
      <c r="G3" s="533"/>
    </row>
    <row r="4" spans="1:11" s="8" customFormat="1" ht="12" x14ac:dyDescent="0.2">
      <c r="A4" s="531" t="s">
        <v>547</v>
      </c>
      <c r="B4" s="532"/>
      <c r="C4" s="532"/>
      <c r="D4" s="532"/>
      <c r="E4" s="532"/>
      <c r="F4" s="532"/>
      <c r="G4" s="533"/>
    </row>
    <row r="5" spans="1:11" s="8" customFormat="1" ht="12.75" thickBot="1" x14ac:dyDescent="0.25">
      <c r="A5" s="534" t="s">
        <v>0</v>
      </c>
      <c r="B5" s="535"/>
      <c r="C5" s="535"/>
      <c r="D5" s="535"/>
      <c r="E5" s="535"/>
      <c r="F5" s="535"/>
      <c r="G5" s="536"/>
    </row>
    <row r="6" spans="1:11" ht="15.75" thickBot="1" x14ac:dyDescent="0.3">
      <c r="A6" s="537" t="s">
        <v>1</v>
      </c>
      <c r="B6" s="539" t="s">
        <v>241</v>
      </c>
      <c r="C6" s="540"/>
      <c r="D6" s="540"/>
      <c r="E6" s="540"/>
      <c r="F6" s="541"/>
      <c r="G6" s="542" t="s">
        <v>314</v>
      </c>
    </row>
    <row r="7" spans="1:11" ht="23.25" thickBot="1" x14ac:dyDescent="0.3">
      <c r="A7" s="538"/>
      <c r="B7" s="280" t="s">
        <v>106</v>
      </c>
      <c r="C7" s="280" t="s">
        <v>505</v>
      </c>
      <c r="D7" s="280" t="s">
        <v>506</v>
      </c>
      <c r="E7" s="280" t="s">
        <v>525</v>
      </c>
      <c r="F7" s="280" t="s">
        <v>109</v>
      </c>
      <c r="G7" s="543"/>
    </row>
    <row r="8" spans="1:11" s="270" customFormat="1" ht="24" customHeight="1" x14ac:dyDescent="0.2">
      <c r="A8" s="267" t="s">
        <v>526</v>
      </c>
      <c r="B8" s="268">
        <f>+B9+B10</f>
        <v>25560132.390000001</v>
      </c>
      <c r="C8" s="268">
        <f t="shared" ref="C8:F8" si="0">+C9+C10</f>
        <v>-1300000</v>
      </c>
      <c r="D8" s="268">
        <f t="shared" si="0"/>
        <v>24260132.390000001</v>
      </c>
      <c r="E8" s="268">
        <f>+E9+E10</f>
        <v>9011935.6099999994</v>
      </c>
      <c r="F8" s="268">
        <f t="shared" si="0"/>
        <v>8940728.5</v>
      </c>
      <c r="G8" s="269">
        <f>+G9+G10</f>
        <v>15248196.780000001</v>
      </c>
    </row>
    <row r="9" spans="1:11" s="270" customFormat="1" ht="24" customHeight="1" x14ac:dyDescent="0.2">
      <c r="A9" s="271" t="s">
        <v>527</v>
      </c>
      <c r="B9" s="272">
        <v>4314043.75</v>
      </c>
      <c r="C9" s="273">
        <v>-1000000</v>
      </c>
      <c r="D9" s="272">
        <f>+B9+C9</f>
        <v>3314043.75</v>
      </c>
      <c r="E9" s="273">
        <v>565584</v>
      </c>
      <c r="F9" s="273">
        <v>496283.93</v>
      </c>
      <c r="G9" s="296">
        <f>+D9-E9</f>
        <v>2748459.75</v>
      </c>
      <c r="I9" s="297"/>
      <c r="J9" s="297"/>
      <c r="K9" s="297"/>
    </row>
    <row r="10" spans="1:11" s="270" customFormat="1" ht="24" customHeight="1" x14ac:dyDescent="0.2">
      <c r="A10" s="271" t="s">
        <v>528</v>
      </c>
      <c r="B10" s="272">
        <f>19600000+1646088.64</f>
        <v>21246088.640000001</v>
      </c>
      <c r="C10" s="273">
        <v>-300000</v>
      </c>
      <c r="D10" s="272">
        <f>+B10+C10</f>
        <v>20946088.640000001</v>
      </c>
      <c r="E10" s="273">
        <v>8446351.6099999994</v>
      </c>
      <c r="F10" s="273">
        <v>8444444.5700000003</v>
      </c>
      <c r="G10" s="296">
        <f>+D10-E10</f>
        <v>12499737.030000001</v>
      </c>
      <c r="I10" s="298"/>
    </row>
    <row r="11" spans="1:11" s="270" customFormat="1" ht="24" customHeight="1" x14ac:dyDescent="0.2">
      <c r="A11" s="271" t="s">
        <v>529</v>
      </c>
      <c r="B11" s="274" t="s">
        <v>412</v>
      </c>
      <c r="C11" s="275">
        <v>0</v>
      </c>
      <c r="D11" s="275">
        <v>0</v>
      </c>
      <c r="E11" s="275">
        <v>0</v>
      </c>
      <c r="F11" s="275">
        <v>0</v>
      </c>
      <c r="G11" s="275">
        <v>0</v>
      </c>
      <c r="I11" s="298"/>
    </row>
    <row r="12" spans="1:11" s="270" customFormat="1" ht="24" customHeight="1" x14ac:dyDescent="0.2">
      <c r="A12" s="271" t="s">
        <v>530</v>
      </c>
      <c r="B12" s="274">
        <v>0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</row>
    <row r="13" spans="1:11" s="270" customFormat="1" ht="24" customHeight="1" x14ac:dyDescent="0.2">
      <c r="A13" s="271" t="s">
        <v>531</v>
      </c>
      <c r="B13" s="274">
        <v>0</v>
      </c>
      <c r="C13" s="275">
        <v>0</v>
      </c>
      <c r="D13" s="275">
        <v>0</v>
      </c>
      <c r="E13" s="275">
        <v>0</v>
      </c>
      <c r="F13" s="275">
        <v>0</v>
      </c>
      <c r="G13" s="275">
        <v>0</v>
      </c>
    </row>
    <row r="14" spans="1:11" s="270" customFormat="1" ht="24" customHeight="1" x14ac:dyDescent="0.2">
      <c r="A14" s="271" t="s">
        <v>532</v>
      </c>
      <c r="B14" s="274">
        <v>0</v>
      </c>
      <c r="C14" s="275">
        <v>0</v>
      </c>
      <c r="D14" s="275">
        <v>0</v>
      </c>
      <c r="E14" s="275">
        <v>0</v>
      </c>
      <c r="F14" s="275">
        <v>0</v>
      </c>
      <c r="G14" s="275">
        <v>0</v>
      </c>
    </row>
    <row r="15" spans="1:11" s="270" customFormat="1" ht="24" customHeight="1" x14ac:dyDescent="0.2">
      <c r="A15" s="271" t="s">
        <v>533</v>
      </c>
      <c r="B15" s="274">
        <v>0</v>
      </c>
      <c r="C15" s="275"/>
      <c r="D15" s="275">
        <v>0</v>
      </c>
      <c r="E15" s="275">
        <v>0</v>
      </c>
      <c r="F15" s="275">
        <v>0</v>
      </c>
      <c r="G15" s="275">
        <v>0</v>
      </c>
    </row>
    <row r="16" spans="1:11" s="270" customFormat="1" ht="24" customHeight="1" x14ac:dyDescent="0.2">
      <c r="A16" s="276" t="s">
        <v>534</v>
      </c>
      <c r="B16" s="274">
        <v>0</v>
      </c>
      <c r="C16" s="275">
        <v>0</v>
      </c>
      <c r="D16" s="275">
        <v>0</v>
      </c>
      <c r="E16" s="275">
        <v>0</v>
      </c>
      <c r="F16" s="275">
        <v>0</v>
      </c>
      <c r="G16" s="275">
        <v>0</v>
      </c>
    </row>
    <row r="17" spans="1:10" s="270" customFormat="1" ht="24" customHeight="1" x14ac:dyDescent="0.2">
      <c r="A17" s="276" t="s">
        <v>535</v>
      </c>
      <c r="B17" s="274">
        <v>0</v>
      </c>
      <c r="C17" s="275">
        <v>0</v>
      </c>
      <c r="D17" s="275">
        <v>0</v>
      </c>
      <c r="E17" s="275">
        <v>0</v>
      </c>
      <c r="F17" s="275">
        <v>0</v>
      </c>
      <c r="G17" s="275">
        <v>0</v>
      </c>
    </row>
    <row r="18" spans="1:10" s="270" customFormat="1" ht="24" customHeight="1" x14ac:dyDescent="0.2">
      <c r="A18" s="271" t="s">
        <v>536</v>
      </c>
      <c r="B18" s="274">
        <v>0</v>
      </c>
      <c r="C18" s="275">
        <v>0</v>
      </c>
      <c r="D18" s="275">
        <v>0</v>
      </c>
      <c r="E18" s="275">
        <v>0</v>
      </c>
      <c r="F18" s="275">
        <v>0</v>
      </c>
      <c r="G18" s="275">
        <v>0</v>
      </c>
    </row>
    <row r="19" spans="1:10" s="270" customFormat="1" ht="24" customHeight="1" x14ac:dyDescent="0.2">
      <c r="A19" s="271"/>
      <c r="B19" s="274"/>
      <c r="C19" s="275"/>
      <c r="D19" s="275"/>
      <c r="E19" s="275"/>
      <c r="F19" s="275"/>
      <c r="G19" s="275"/>
    </row>
    <row r="20" spans="1:10" s="270" customFormat="1" ht="24" customHeight="1" x14ac:dyDescent="0.2">
      <c r="A20" s="267" t="s">
        <v>537</v>
      </c>
      <c r="B20" s="268">
        <f>+B21+B22</f>
        <v>23603807.899999999</v>
      </c>
      <c r="C20" s="268">
        <f t="shared" ref="C20:G20" si="1">+C21+C22</f>
        <v>0</v>
      </c>
      <c r="D20" s="268">
        <f t="shared" si="1"/>
        <v>23603807.899999999</v>
      </c>
      <c r="E20" s="268">
        <f>+E21+E22</f>
        <v>10136965</v>
      </c>
      <c r="F20" s="268">
        <f>+F21+F22</f>
        <v>10056328</v>
      </c>
      <c r="G20" s="268">
        <f t="shared" si="1"/>
        <v>13467092.9</v>
      </c>
    </row>
    <row r="21" spans="1:10" s="270" customFormat="1" ht="24" customHeight="1" x14ac:dyDescent="0.2">
      <c r="A21" s="271" t="s">
        <v>527</v>
      </c>
      <c r="B21" s="272">
        <v>22436900.73</v>
      </c>
      <c r="C21" s="275">
        <v>0</v>
      </c>
      <c r="D21" s="272">
        <f>+B21+C21</f>
        <v>22436900.73</v>
      </c>
      <c r="E21" s="272">
        <f>9563119+250</f>
        <v>9563369</v>
      </c>
      <c r="F21" s="272">
        <f>9482381</f>
        <v>9482381</v>
      </c>
      <c r="G21" s="291">
        <f>+D21-E21+250</f>
        <v>12873781.73</v>
      </c>
    </row>
    <row r="22" spans="1:10" s="270" customFormat="1" ht="24" customHeight="1" x14ac:dyDescent="0.2">
      <c r="A22" s="271" t="s">
        <v>528</v>
      </c>
      <c r="B22" s="272">
        <v>1166907.17</v>
      </c>
      <c r="C22" s="275">
        <v>0</v>
      </c>
      <c r="D22" s="272">
        <f>+B22+C22</f>
        <v>1166907.17</v>
      </c>
      <c r="E22" s="272">
        <v>573596</v>
      </c>
      <c r="F22" s="272">
        <v>573947</v>
      </c>
      <c r="G22" s="291">
        <f>+D22-E22</f>
        <v>593311.16999999993</v>
      </c>
      <c r="I22" s="305"/>
    </row>
    <row r="23" spans="1:10" s="270" customFormat="1" ht="24" customHeight="1" x14ac:dyDescent="0.2">
      <c r="A23" s="271" t="s">
        <v>529</v>
      </c>
      <c r="B23" s="274">
        <v>0</v>
      </c>
      <c r="C23" s="275">
        <v>0</v>
      </c>
      <c r="D23" s="275">
        <v>0</v>
      </c>
      <c r="E23" s="275">
        <v>0</v>
      </c>
      <c r="F23" s="275">
        <v>0</v>
      </c>
      <c r="G23" s="275">
        <v>0</v>
      </c>
    </row>
    <row r="24" spans="1:10" s="270" customFormat="1" ht="24" customHeight="1" x14ac:dyDescent="0.2">
      <c r="A24" s="271" t="s">
        <v>530</v>
      </c>
      <c r="B24" s="274">
        <v>0</v>
      </c>
      <c r="C24" s="275">
        <v>0</v>
      </c>
      <c r="D24" s="275">
        <v>0</v>
      </c>
      <c r="E24" s="275">
        <v>0</v>
      </c>
      <c r="F24" s="275">
        <v>0</v>
      </c>
      <c r="G24" s="275">
        <v>0</v>
      </c>
    </row>
    <row r="25" spans="1:10" s="270" customFormat="1" ht="24" customHeight="1" x14ac:dyDescent="0.2">
      <c r="A25" s="271" t="s">
        <v>531</v>
      </c>
      <c r="B25" s="274">
        <v>0</v>
      </c>
      <c r="C25" s="275">
        <v>0</v>
      </c>
      <c r="D25" s="275">
        <v>0</v>
      </c>
      <c r="E25" s="275">
        <v>0</v>
      </c>
      <c r="F25" s="275">
        <v>0</v>
      </c>
      <c r="G25" s="275">
        <v>0</v>
      </c>
    </row>
    <row r="26" spans="1:10" s="270" customFormat="1" ht="24" customHeight="1" x14ac:dyDescent="0.2">
      <c r="A26" s="271" t="s">
        <v>532</v>
      </c>
      <c r="B26" s="274">
        <v>0</v>
      </c>
      <c r="C26" s="275">
        <v>0</v>
      </c>
      <c r="D26" s="275">
        <v>0</v>
      </c>
      <c r="E26" s="275">
        <v>0</v>
      </c>
      <c r="F26" s="275">
        <v>0</v>
      </c>
      <c r="G26" s="275">
        <v>0</v>
      </c>
    </row>
    <row r="27" spans="1:10" s="270" customFormat="1" ht="33.75" customHeight="1" x14ac:dyDescent="0.2">
      <c r="A27" s="271" t="s">
        <v>533</v>
      </c>
      <c r="B27" s="274">
        <v>0</v>
      </c>
      <c r="C27" s="275">
        <v>0</v>
      </c>
      <c r="D27" s="275">
        <v>0</v>
      </c>
      <c r="E27" s="275">
        <v>0</v>
      </c>
      <c r="F27" s="275">
        <v>0</v>
      </c>
      <c r="G27" s="275">
        <v>0</v>
      </c>
    </row>
    <row r="28" spans="1:10" s="270" customFormat="1" ht="24" customHeight="1" x14ac:dyDescent="0.2">
      <c r="A28" s="276" t="s">
        <v>534</v>
      </c>
      <c r="B28" s="274">
        <v>0</v>
      </c>
      <c r="C28" s="275">
        <v>0</v>
      </c>
      <c r="D28" s="275">
        <v>0</v>
      </c>
      <c r="E28" s="275">
        <v>0</v>
      </c>
      <c r="F28" s="275">
        <v>0</v>
      </c>
      <c r="G28" s="275">
        <v>0</v>
      </c>
      <c r="J28" s="299"/>
    </row>
    <row r="29" spans="1:10" s="270" customFormat="1" ht="24" customHeight="1" x14ac:dyDescent="0.2">
      <c r="A29" s="276" t="s">
        <v>535</v>
      </c>
      <c r="B29" s="274">
        <v>0</v>
      </c>
      <c r="C29" s="275">
        <v>0</v>
      </c>
      <c r="D29" s="275">
        <v>0</v>
      </c>
      <c r="E29" s="275">
        <v>0</v>
      </c>
      <c r="F29" s="275">
        <v>0</v>
      </c>
      <c r="G29" s="275">
        <v>0</v>
      </c>
      <c r="J29" s="297"/>
    </row>
    <row r="30" spans="1:10" s="270" customFormat="1" ht="24" customHeight="1" x14ac:dyDescent="0.2">
      <c r="A30" s="271" t="s">
        <v>536</v>
      </c>
      <c r="B30" s="274">
        <v>0</v>
      </c>
      <c r="C30" s="275">
        <v>0</v>
      </c>
      <c r="D30" s="275">
        <v>0</v>
      </c>
      <c r="E30" s="275">
        <v>0</v>
      </c>
      <c r="F30" s="275">
        <v>0</v>
      </c>
      <c r="G30" s="275">
        <v>0</v>
      </c>
    </row>
    <row r="31" spans="1:10" s="270" customFormat="1" ht="24" customHeight="1" x14ac:dyDescent="0.2">
      <c r="A31" s="267" t="s">
        <v>538</v>
      </c>
      <c r="B31" s="268">
        <f>+B8+B20</f>
        <v>49163940.289999999</v>
      </c>
      <c r="C31" s="268">
        <f t="shared" ref="C31:D31" si="2">+C8+C20</f>
        <v>-1300000</v>
      </c>
      <c r="D31" s="268">
        <f t="shared" si="2"/>
        <v>47863940.289999999</v>
      </c>
      <c r="E31" s="268">
        <f>+E8+E20+1</f>
        <v>19148901.609999999</v>
      </c>
      <c r="F31" s="268">
        <f>+F8+F20</f>
        <v>18997056.5</v>
      </c>
      <c r="G31" s="306">
        <f>+G8+G20</f>
        <v>28715289.68</v>
      </c>
    </row>
    <row r="32" spans="1:10" s="270" customFormat="1" ht="24" customHeight="1" thickBot="1" x14ac:dyDescent="0.25">
      <c r="A32" s="277"/>
      <c r="B32" s="278"/>
      <c r="C32" s="279"/>
      <c r="D32" s="279"/>
      <c r="E32" s="279"/>
      <c r="F32" s="279"/>
      <c r="G32" s="279"/>
    </row>
    <row r="33" spans="1:8" x14ac:dyDescent="0.25">
      <c r="E33" s="138">
        <f>19148902-E31</f>
        <v>0.39000000059604645</v>
      </c>
    </row>
    <row r="34" spans="1:8" x14ac:dyDescent="0.25">
      <c r="A34" s="94"/>
      <c r="B34" s="137"/>
      <c r="C34" s="137"/>
      <c r="D34" s="137"/>
      <c r="E34" s="137"/>
      <c r="F34" s="137"/>
      <c r="G34" s="138"/>
    </row>
    <row r="35" spans="1:8" x14ac:dyDescent="0.25">
      <c r="A35" s="116" t="s">
        <v>368</v>
      </c>
      <c r="B35" s="109"/>
      <c r="C35" s="109"/>
      <c r="D35" s="358" t="s">
        <v>369</v>
      </c>
      <c r="E35" s="358"/>
      <c r="F35" s="358"/>
      <c r="G35" s="138"/>
    </row>
    <row r="36" spans="1:8" x14ac:dyDescent="0.25">
      <c r="A36" s="116" t="s">
        <v>366</v>
      </c>
      <c r="B36" s="116"/>
      <c r="C36" s="109"/>
      <c r="D36" s="358" t="s">
        <v>367</v>
      </c>
      <c r="E36" s="358"/>
      <c r="F36" s="358"/>
    </row>
    <row r="37" spans="1:8" x14ac:dyDescent="0.25">
      <c r="A37" s="94"/>
      <c r="B37" s="94"/>
      <c r="C37" s="94"/>
      <c r="D37" s="94"/>
      <c r="E37" s="94"/>
      <c r="F37" s="94"/>
      <c r="H37" s="138"/>
    </row>
    <row r="38" spans="1:8" x14ac:dyDescent="0.25">
      <c r="E38" s="138"/>
    </row>
    <row r="39" spans="1:8" x14ac:dyDescent="0.25">
      <c r="F39" s="138"/>
    </row>
  </sheetData>
  <mergeCells count="10">
    <mergeCell ref="D35:F35"/>
    <mergeCell ref="D36:F36"/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FORMATO 1 ESFD</vt:lpstr>
      <vt:lpstr>FORMATO 2 IADPyOP</vt:lpstr>
      <vt:lpstr>FORMATO 3 IAODF</vt:lpstr>
      <vt:lpstr>FORMATO 4 BP</vt:lpstr>
      <vt:lpstr>FORMATO 5 EAID</vt:lpstr>
      <vt:lpstr>FORMATO 6a) EAEPED</vt:lpstr>
      <vt:lpstr>FORMATO 6b) EAEPED</vt:lpstr>
      <vt:lpstr>FORMATO 6c) EAEPED</vt:lpstr>
      <vt:lpstr>FORMATO 6D SERV PERSONALES</vt:lpstr>
      <vt:lpstr>'FORMATO 4 BP'!Área_de_impresión</vt:lpstr>
      <vt:lpstr>'FORMATO 6a) EAEPED'!Área_de_impresión</vt:lpstr>
      <vt:lpstr>'FORMATO 6b) EAEPED'!Área_de_impresión</vt:lpstr>
      <vt:lpstr>'FORMATO 6c) EAEPED'!Área_de_impresión</vt:lpstr>
      <vt:lpstr>'FORMATO 1 ESFD'!Títulos_a_imprimir</vt:lpstr>
      <vt:lpstr>'FORMATO 6a) EAEPED'!Títulos_a_imprimir</vt:lpstr>
      <vt:lpstr>'FORMATO 6c) EAEPED'!Títulos_a_imprimir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hp</cp:lastModifiedBy>
  <cp:lastPrinted>2018-07-10T16:43:14Z</cp:lastPrinted>
  <dcterms:created xsi:type="dcterms:W3CDTF">2016-11-24T20:48:44Z</dcterms:created>
  <dcterms:modified xsi:type="dcterms:W3CDTF">2018-07-24T19:13:42Z</dcterms:modified>
</cp:coreProperties>
</file>