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3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'4'!$A$1:$E$85</definedName>
    <definedName name="_xlnm.Print_Area" localSheetId="4">'5'!$A$1:$J$86</definedName>
    <definedName name="_xlnm.Print_Area" localSheetId="5">'6A'!$A$1:$H$166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<sst xmlns="http://schemas.openxmlformats.org/spreadsheetml/2006/main" count="630" uniqueCount="445">
  <si>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</si>
  <si>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</si>
  <si>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</si>
  <si>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</si>
  <si>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</si>
  <si>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</si>
  <si>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</si>
  <si>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</si>
  <si>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</si>
  <si>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</si>
  <si>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</si>
  <si>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</si>
  <si>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</si>
  <si>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</si>
  <si>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</si>
  <si>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</si>
  <si>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</si>
  <si>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</si>
  <si>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</si>
  <si>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</si>
  <si>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</si>
  <si>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</si>
  <si>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</si>
  <si>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</si>
  <si>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</si>
  <si>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</si>
  <si>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</si>
  <si>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</si>
  <si>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</si>
  <si>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</si>
  <si>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</si>
  <si>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</si>
  <si>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</si>
  <si>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</si>
  <si>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</si>
  <si>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</si>
  <si>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</si>
  <si>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</si>
  <si>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</si>
  <si>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</si>
  <si>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</si>
  <si>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</si>
  <si>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</si>
  <si>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</si>
  <si>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</si>
  <si>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</si>
  <si>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</si>
  <si>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</si>
  <si>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</si>
  <si>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</si>
  <si>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</si>
  <si>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</si>
  <si>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</si>
  <si>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</si>
  <si>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</si>
  <si>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</si>
  <si>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</si>
  <si>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</si>
  <si>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</si>
  <si>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</si>
  <si>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</si>
  <si>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</si>
  <si>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</si>
  <si>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</si>
  <si>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</si>
  <si>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</si>
  <si>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</si>
  <si>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</si>
  <si>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</si>
  <si>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</si>
  <si>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</si>
  <si>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</si>
  <si>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</si>
  <si>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</si>
  <si>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</si>
  <si>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</si>
  <si>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</si>
  <si>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</si>
  <si>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</si>
  <si>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</si>
  <si>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</si>
  <si>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</si>
  <si>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</si>
  <si>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</si>
  <si>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</si>
  <si>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</si>
  <si>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</si>
  <si>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</si>
  <si>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</si>
  <si>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</si>
  <si>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</si>
  <si>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</si>
  <si>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</si>
  <si>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</si>
  <si>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</si>
  <si>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</si>
  <si>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</si>
  <si>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</si>
  <si>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</si>
  <si>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</si>
  <si>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</si>
  <si>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</si>
  <si>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</si>
  <si>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</si>
  <si>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</si>
  <si>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</si>
  <si>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</si>
  <si>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</si>
  <si>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</si>
  <si>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</si>
  <si>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</si>
  <si>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</si>
  <si>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</si>
  <si>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</si>
  <si>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</si>
  <si>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</si>
  <si>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</si>
  <si>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</si>
  <si>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</si>
  <si>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</si>
  <si>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</si>
  <si>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</si>
  <si>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</si>
  <si>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</si>
  <si>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</si>
  <si>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</si>
  <si>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</si>
  <si>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</si>
  <si>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</si>
  <si>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</si>
  <si>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</si>
  <si>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</si>
  <si>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</si>
  <si>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</si>
  <si>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</si>
  <si>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</si>
  <si>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</si>
  <si>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</si>
  <si>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</si>
  <si>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</si>
  <si>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</si>
  <si>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</si>
  <si>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</si>
  <si>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</si>
  <si>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</si>
  <si>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</si>
  <si>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</si>
  <si>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</si>
  <si>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</si>
  <si>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</si>
  <si>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</si>
  <si>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</si>
  <si>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</si>
  <si>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</si>
  <si>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</si>
  <si>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</si>
  <si>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</si>
  <si>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</si>
  <si>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</si>
  <si>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</si>
  <si>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</si>
  <si>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</si>
  <si>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</si>
  <si>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</si>
  <si>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</si>
  <si>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</si>
  <si>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</si>
  <si>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</si>
  <si>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</si>
  <si>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</si>
  <si>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</si>
  <si>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</si>
  <si>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</si>
  <si>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</si>
  <si>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</si>
  <si>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</si>
  <si>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</si>
  <si>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</si>
  <si>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</si>
  <si>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</si>
  <si>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</si>
  <si>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</si>
  <si>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</si>
  <si>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</si>
  <si>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</si>
  <si>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</si>
  <si>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</si>
  <si>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</si>
  <si>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</si>
  <si>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</si>
  <si>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</si>
  <si>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</si>
  <si>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</si>
  <si>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</si>
  <si>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</si>
  <si>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</si>
  <si>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</si>
  <si>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</si>
  <si>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</si>
  <si>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</si>
  <si>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</si>
  <si>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</si>
  <si>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</si>
  <si>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</si>
  <si>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</si>
  <si>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</si>
  <si>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</si>
  <si>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</si>
  <si>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</si>
  <si>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</si>
  <si>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</si>
  <si>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</si>
  <si>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</si>
  <si>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</si>
  <si>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</si>
  <si>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</si>
  <si>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</si>
  <si>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</si>
  <si>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</si>
  <si>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</si>
  <si>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</si>
  <si>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</si>
  <si>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</si>
  <si>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</si>
  <si>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</si>
  <si>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</si>
  <si>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</si>
  <si>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</si>
  <si>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</si>
  <si>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</si>
  <si>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</si>
  <si>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</si>
  <si>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</si>
  <si>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</si>
  <si>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</si>
  <si>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</si>
  <si>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</si>
  <si>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</si>
  <si>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</si>
  <si>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</si>
  <si>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</si>
  <si>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</si>
  <si>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</si>
  <si>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</si>
  <si>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</si>
  <si>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</si>
  <si>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</si>
  <si>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</si>
  <si>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</si>
  <si>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</si>
  <si>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</si>
  <si>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</si>
  <si>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</si>
  <si>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</si>
  <si>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</si>
  <si>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</si>
  <si>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</si>
  <si>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</si>
  <si>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</si>
  <si>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</si>
  <si>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</si>
  <si>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</si>
  <si>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</si>
  <si>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</si>
  <si>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</si>
  <si>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</si>
  <si>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</si>
  <si>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</si>
  <si>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</si>
  <si>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</si>
  <si>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</si>
  <si>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</si>
  <si>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</si>
  <si>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</si>
  <si>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</si>
  <si>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</si>
  <si>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</si>
  <si>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</si>
  <si>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</si>
  <si>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</si>
  <si>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</si>
  <si>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</si>
  <si>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</si>
  <si>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</si>
  <si>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</si>
  <si>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</si>
  <si>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</si>
  <si>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</si>
  <si>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</si>
  <si>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</si>
  <si>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</si>
  <si>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</si>
  <si>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</si>
  <si>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</si>
  <si>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</si>
  <si>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</si>
  <si>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</si>
  <si>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</si>
  <si>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</si>
  <si>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</si>
  <si>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</si>
  <si>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</si>
  <si>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</si>
  <si>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</si>
  <si>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</si>
  <si>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</si>
  <si>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</si>
  <si>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</si>
  <si>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</si>
  <si>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</si>
  <si>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</si>
  <si>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</si>
  <si>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</si>
  <si>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</si>
  <si>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</si>
  <si>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</si>
  <si>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</si>
  <si>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</si>
  <si>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</si>
  <si>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</si>
  <si>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</si>
  <si>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</si>
  <si>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</si>
  <si>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</si>
  <si>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</si>
  <si>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</si>
  <si>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</si>
  <si>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</si>
  <si>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</si>
  <si>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</si>
  <si>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</si>
  <si>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</si>
  <si>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</si>
  <si>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</si>
  <si>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</si>
  <si>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</si>
  <si>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</si>
  <si>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</si>
  <si>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</si>
  <si>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</si>
  <si>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</si>
  <si>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</si>
  <si>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</si>
  <si>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</si>
  <si>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</si>
  <si>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</si>
  <si>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</si>
  <si>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</si>
  <si>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</si>
  <si>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</si>
  <si>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</si>
  <si>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</si>
  <si>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</si>
  <si>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</si>
  <si>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</si>
  <si>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</si>
  <si>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</si>
  <si>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</si>
  <si>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</si>
  <si>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</si>
  <si>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</si>
  <si>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</si>
  <si>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</si>
  <si>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</si>
  <si>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</si>
  <si>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</si>
  <si>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</si>
  <si>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</si>
  <si>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</si>
  <si>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</si>
  <si>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</si>
  <si>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</si>
  <si>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</si>
  <si>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</si>
  <si>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</si>
  <si>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</si>
  <si>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</si>
  <si>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</si>
  <si>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</si>
  <si>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</si>
  <si>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</si>
  <si>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</si>
  <si>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</si>
  <si>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</si>
  <si>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</si>
  <si>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</si>
  <si>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</si>
  <si>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</si>
  <si>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</si>
  <si>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</si>
  <si>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</si>
  <si>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</si>
  <si>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</si>
  <si>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</si>
  <si>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</si>
  <si>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</si>
  <si>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</si>
  <si>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</si>
  <si>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</si>
  <si>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</si>
  <si>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</si>
  <si>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</si>
  <si>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</si>
  <si>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</si>
  <si>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</si>
  <si>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</si>
  <si>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</si>
  <si>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</si>
  <si>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</si>
  <si>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</si>
  <si>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</si>
  <si>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</si>
  <si>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</si>
  <si>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</si>
  <si>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</si>
  <si>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</si>
  <si>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</si>
  <si>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</si>
  <si>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</si>
  <si>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</si>
  <si>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</si>
  <si>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</si>
  <si>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</si>
  <si>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</si>
  <si>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</si>
  <si>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</si>
  <si>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</si>
  <si>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</si>
  <si>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</si>
  <si>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</si>
  <si>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</si>
  <si>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</si>
  <si>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</si>
  <si>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</si>
  <si>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</si>
  <si>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</si>
  <si>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</si>
  <si>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</si>
  <si>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</si>
  <si>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</si>
  <si>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</si>
  <si>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</si>
  <si>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</t>
  </si>
  <si>
    <t>Al 30 de septiembre de 2018 y al 31 de diciembre de 2017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</si>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</sst>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8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786890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8</xdr:col>
      <xdr:colOff>352425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34050"/>
          <a:ext cx="5905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82</xdr:row>
      <xdr:rowOff>0</xdr:rowOff>
    </xdr:from>
    <xdr:to>
      <xdr:col>4</xdr:col>
      <xdr:colOff>609600</xdr:colOff>
      <xdr:row>85</xdr:row>
      <xdr:rowOff>9525</xdr:rowOff>
    </xdr:to>
    <xdr:sp macro="" textlink="">
      <xdr:nvSpPr>
        <xdr:cNvPr id="2" name="CuadroTexto 1"/>
        <xdr:cNvSpPr txBox="1"/>
      </xdr:nvSpPr>
      <xdr:spPr>
        <a:xfrm>
          <a:off x="257175" y="13630275"/>
          <a:ext cx="52006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85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5240000"/>
          <a:ext cx="5495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162</xdr:row>
      <xdr:rowOff>85725</xdr:rowOff>
    </xdr:from>
    <xdr:to>
      <xdr:col>7</xdr:col>
      <xdr:colOff>228600</xdr:colOff>
      <xdr:row>166</xdr:row>
      <xdr:rowOff>9525</xdr:rowOff>
    </xdr:to>
    <xdr:sp macro="" textlink="">
      <xdr:nvSpPr>
        <xdr:cNvPr id="3" name="CuadroTexto 2"/>
        <xdr:cNvSpPr txBox="1"/>
      </xdr:nvSpPr>
      <xdr:spPr>
        <a:xfrm>
          <a:off x="2114550" y="30556200"/>
          <a:ext cx="7067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0783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04875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J81"/>
  <sheetViews>
    <sheetView view="pageBreakPreview" zoomScaleSheetLayoutView="100" zoomScalePageLayoutView="120" workbookViewId="0" topLeftCell="A1">
      <selection activeCell="B11" sqref="B11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0" t="s">
        <v>436</v>
      </c>
      <c r="B1" s="151"/>
      <c r="C1" s="151"/>
      <c r="D1" s="151"/>
      <c r="E1" s="151"/>
      <c r="F1" s="151"/>
      <c r="G1" s="152"/>
    </row>
    <row r="2" spans="1:7" ht="15" customHeight="1">
      <c r="A2" s="153" t="s">
        <v>0</v>
      </c>
      <c r="B2" s="154"/>
      <c r="C2" s="154"/>
      <c r="D2" s="154"/>
      <c r="E2" s="154"/>
      <c r="F2" s="154"/>
      <c r="G2" s="155"/>
    </row>
    <row r="3" spans="1:7" ht="15" customHeight="1">
      <c r="A3" s="153" t="s">
        <v>443</v>
      </c>
      <c r="B3" s="154"/>
      <c r="C3" s="154"/>
      <c r="D3" s="154"/>
      <c r="E3" s="154"/>
      <c r="F3" s="154"/>
      <c r="G3" s="155"/>
    </row>
    <row r="4" spans="1:7" ht="15.75" thickBot="1">
      <c r="A4" s="156" t="s">
        <v>1</v>
      </c>
      <c r="B4" s="157"/>
      <c r="C4" s="157"/>
      <c r="D4" s="157"/>
      <c r="E4" s="157"/>
      <c r="F4" s="157"/>
      <c r="G4" s="158"/>
    </row>
    <row r="5" spans="1:7" s="4" customFormat="1" ht="31.5" customHeight="1" thickBot="1">
      <c r="A5" s="11" t="s">
        <v>2</v>
      </c>
      <c r="B5" s="12">
        <v>2018</v>
      </c>
      <c r="C5" s="12" t="s">
        <v>441</v>
      </c>
      <c r="D5" s="13"/>
      <c r="E5" s="14" t="s">
        <v>2</v>
      </c>
      <c r="F5" s="12">
        <v>2018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623375</v>
      </c>
      <c r="C8" s="20">
        <f>+C9+C10+C11+C12+C13+C14+C15</f>
        <v>964692</v>
      </c>
      <c r="D8" s="22"/>
      <c r="E8" s="23" t="s">
        <v>8</v>
      </c>
      <c r="F8" s="21">
        <f>+F9+F10+F11+F12+F13+F14+F15+F16+F17</f>
        <v>-85621</v>
      </c>
      <c r="G8" s="21">
        <f>+G9+G10+G11+G12+G13+G14+G15+G16+G17</f>
        <v>48547</v>
      </c>
    </row>
    <row r="9" spans="1:8" s="4" customFormat="1" ht="15">
      <c r="A9" s="19" t="s">
        <v>9</v>
      </c>
      <c r="B9" s="20">
        <v>18834</v>
      </c>
      <c r="C9" s="20">
        <v>18834</v>
      </c>
      <c r="D9" s="22"/>
      <c r="E9" s="23" t="s">
        <v>10</v>
      </c>
      <c r="F9" s="21">
        <v>0</v>
      </c>
      <c r="G9" s="21">
        <v>2314</v>
      </c>
      <c r="H9" s="6"/>
    </row>
    <row r="10" spans="1:9" s="4" customFormat="1" ht="15">
      <c r="A10" s="19" t="s">
        <v>11</v>
      </c>
      <c r="B10" s="20">
        <v>595065</v>
      </c>
      <c r="C10" s="20">
        <v>933393</v>
      </c>
      <c r="D10" s="24"/>
      <c r="E10" s="23" t="s">
        <v>12</v>
      </c>
      <c r="F10" s="21">
        <v>559</v>
      </c>
      <c r="G10" s="21">
        <v>559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0</v>
      </c>
      <c r="G13" s="21">
        <v>0</v>
      </c>
      <c r="I13" s="6"/>
    </row>
    <row r="14" spans="1:8" s="4" customFormat="1" ht="22.5">
      <c r="A14" s="19" t="s">
        <v>19</v>
      </c>
      <c r="B14" s="20">
        <v>0</v>
      </c>
      <c r="C14" s="20">
        <v>12465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9476</v>
      </c>
      <c r="C15" s="20">
        <v>0</v>
      </c>
      <c r="D15" s="22"/>
      <c r="E15" s="23" t="s">
        <v>22</v>
      </c>
      <c r="F15" s="21">
        <v>-86180</v>
      </c>
      <c r="G15" s="21">
        <v>45674</v>
      </c>
    </row>
    <row r="16" spans="1:7" s="4" customFormat="1" ht="22.5">
      <c r="A16" s="25" t="s">
        <v>23</v>
      </c>
      <c r="B16" s="20">
        <f>+B17+B18+B19+B20+B21+B22+B23</f>
        <v>891832</v>
      </c>
      <c r="C16" s="20">
        <f>+C17+C18+C19+C20+C21+C22+C23</f>
        <v>129922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735208</v>
      </c>
      <c r="C17" s="20">
        <v>0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156624</v>
      </c>
      <c r="C19" s="20">
        <v>129922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228618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228618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1515207</v>
      </c>
      <c r="C46" s="27">
        <f>+C8+C16+C24+C30+C36+C37+C40</f>
        <v>1094614</v>
      </c>
      <c r="D46" s="22"/>
      <c r="E46" s="28" t="s">
        <v>82</v>
      </c>
      <c r="F46" s="27">
        <f>+F8+F18+F22+F25+F26+F30+F37+F41</f>
        <v>142997</v>
      </c>
      <c r="G46" s="27">
        <f>+G8+G18+G22+G25+G26+G30+G37+G41</f>
        <v>48547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22547371</v>
      </c>
      <c r="C51" s="20">
        <v>22547371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14531400</v>
      </c>
      <c r="C52" s="20">
        <v>14453004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216791</v>
      </c>
      <c r="C53" s="20">
        <v>171581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142997</v>
      </c>
      <c r="G58" s="26">
        <f>+G46+G56</f>
        <v>48547</v>
      </c>
    </row>
    <row r="59" spans="1:7" s="4" customFormat="1" ht="22.5">
      <c r="A59" s="15" t="s">
        <v>102</v>
      </c>
      <c r="B59" s="26">
        <f>+B49+B50+B51+B52+B53+B54+B55+B56+B57</f>
        <v>37295562</v>
      </c>
      <c r="C59" s="26">
        <f>+C49+C50+C51+C52+C53+C54+C55+C56+C57</f>
        <v>37171956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38810769</v>
      </c>
      <c r="C61" s="27">
        <f>+C46+C59</f>
        <v>38266570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24071762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23426712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14596010</v>
      </c>
      <c r="G67" s="26">
        <f>+G68+G69+G70+G71+G72</f>
        <v>14146261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1179250</v>
      </c>
      <c r="G68" s="20">
        <v>1542871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13416760</v>
      </c>
      <c r="G69" s="20">
        <v>12603390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0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38667772</v>
      </c>
      <c r="G78" s="26">
        <f>+G62+G67+G74</f>
        <v>38218023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38810769</v>
      </c>
      <c r="G80" s="26">
        <f>+G58+G78</f>
        <v>38266570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40"/>
  <sheetViews>
    <sheetView view="pageBreakPreview" zoomScale="140" zoomScaleSheetLayoutView="140" workbookViewId="0" topLeftCell="A1">
      <selection activeCell="E19" sqref="E19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70" t="str">
        <f>+1!A1:G1</f>
        <v>UNIVERSIDAD POLITECNICA DE TLAXCALA REGION PONIENTE</v>
      </c>
      <c r="B1" s="171"/>
      <c r="C1" s="171"/>
      <c r="D1" s="171"/>
      <c r="E1" s="171"/>
      <c r="F1" s="171"/>
      <c r="G1" s="171"/>
      <c r="H1" s="171"/>
      <c r="I1" s="172"/>
    </row>
    <row r="2" spans="1:9" ht="12" thickBot="1">
      <c r="A2" s="173" t="s">
        <v>120</v>
      </c>
      <c r="B2" s="174"/>
      <c r="C2" s="174"/>
      <c r="D2" s="174"/>
      <c r="E2" s="174"/>
      <c r="F2" s="174"/>
      <c r="G2" s="174"/>
      <c r="H2" s="174"/>
      <c r="I2" s="175"/>
    </row>
    <row r="3" spans="1:9" ht="12" thickBot="1">
      <c r="A3" s="173" t="s">
        <v>444</v>
      </c>
      <c r="B3" s="174"/>
      <c r="C3" s="174"/>
      <c r="D3" s="174"/>
      <c r="E3" s="174"/>
      <c r="F3" s="174"/>
      <c r="G3" s="174"/>
      <c r="H3" s="174"/>
      <c r="I3" s="175"/>
    </row>
    <row r="4" spans="1:9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5"/>
    </row>
    <row r="5" spans="1:9" ht="33.75">
      <c r="A5" s="176" t="s">
        <v>121</v>
      </c>
      <c r="B5" s="177"/>
      <c r="C5" s="41" t="s">
        <v>122</v>
      </c>
      <c r="D5" s="178" t="s">
        <v>123</v>
      </c>
      <c r="E5" s="178" t="s">
        <v>124</v>
      </c>
      <c r="F5" s="178" t="s">
        <v>125</v>
      </c>
      <c r="G5" s="41" t="s">
        <v>126</v>
      </c>
      <c r="H5" s="178" t="s">
        <v>128</v>
      </c>
      <c r="I5" s="178" t="s">
        <v>129</v>
      </c>
    </row>
    <row r="6" spans="1:9" ht="34.5" thickBot="1">
      <c r="A6" s="156"/>
      <c r="B6" s="158"/>
      <c r="C6" s="42" t="s">
        <v>442</v>
      </c>
      <c r="D6" s="179"/>
      <c r="E6" s="179"/>
      <c r="F6" s="179"/>
      <c r="G6" s="42" t="s">
        <v>127</v>
      </c>
      <c r="H6" s="179"/>
      <c r="I6" s="179"/>
    </row>
    <row r="7" spans="1:9" s="44" customFormat="1" ht="15">
      <c r="A7" s="180"/>
      <c r="B7" s="181"/>
      <c r="C7" s="43"/>
      <c r="D7" s="43"/>
      <c r="E7" s="43"/>
      <c r="F7" s="43"/>
      <c r="G7" s="43"/>
      <c r="H7" s="43"/>
      <c r="I7" s="43"/>
    </row>
    <row r="8" spans="1:9" s="44" customFormat="1" ht="15">
      <c r="A8" s="162" t="s">
        <v>130</v>
      </c>
      <c r="B8" s="163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2" t="s">
        <v>131</v>
      </c>
      <c r="B9" s="163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2" t="s">
        <v>135</v>
      </c>
      <c r="B13" s="163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2" t="s">
        <v>139</v>
      </c>
      <c r="B17" s="163"/>
      <c r="C17" s="26">
        <v>48547</v>
      </c>
      <c r="D17" s="49">
        <v>0</v>
      </c>
      <c r="E17" s="49">
        <v>0</v>
      </c>
      <c r="F17" s="26">
        <v>0</v>
      </c>
      <c r="G17" s="50">
        <v>142997</v>
      </c>
      <c r="H17" s="49">
        <v>0</v>
      </c>
      <c r="I17" s="49">
        <v>0</v>
      </c>
      <c r="K17" s="51"/>
    </row>
    <row r="18" spans="1:9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</row>
    <row r="19" spans="1:9" s="44" customFormat="1" ht="27.75" customHeight="1">
      <c r="A19" s="162" t="s">
        <v>140</v>
      </c>
      <c r="B19" s="163"/>
      <c r="C19" s="26">
        <f>+C8+C17</f>
        <v>48547</v>
      </c>
      <c r="D19" s="26">
        <f aca="true" t="shared" si="4" ref="D19:H19">+D8+D17</f>
        <v>0</v>
      </c>
      <c r="E19" s="26">
        <f t="shared" si="4"/>
        <v>0</v>
      </c>
      <c r="F19" s="26">
        <f t="shared" si="4"/>
        <v>0</v>
      </c>
      <c r="G19" s="26">
        <f t="shared" si="4"/>
        <v>142997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62"/>
      <c r="B20" s="163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2" t="s">
        <v>439</v>
      </c>
      <c r="B21" s="163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64" t="s">
        <v>141</v>
      </c>
      <c r="B22" s="165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64" t="s">
        <v>142</v>
      </c>
      <c r="B23" s="165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64" t="s">
        <v>143</v>
      </c>
      <c r="B24" s="165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66"/>
      <c r="B25" s="167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2" t="s">
        <v>144</v>
      </c>
      <c r="B26" s="163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64" t="s">
        <v>145</v>
      </c>
      <c r="B27" s="165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64" t="s">
        <v>146</v>
      </c>
      <c r="B28" s="165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64" t="s">
        <v>147</v>
      </c>
      <c r="B29" s="165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68"/>
      <c r="B30" s="169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59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60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61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20"/>
  <sheetViews>
    <sheetView view="pageBreakPreview" zoomScale="120" zoomScaleSheetLayoutView="120" workbookViewId="0" topLeftCell="A1">
      <selection activeCell="G39" sqref="G3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73" t="str">
        <f>+1!A1:G1</f>
        <v>UNIVERSIDAD POLITECNICA DE TLAXCALA REGION PONIENTE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" thickBot="1">
      <c r="A2" s="173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3" spans="1:11" ht="12" thickBot="1">
      <c r="A3" s="173" t="str">
        <f>+2!A3:I3</f>
        <v>Del 1 de enero al 30 de septiembre de 2018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" thickBot="1">
      <c r="A4" s="173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E79"/>
  <sheetViews>
    <sheetView tabSelected="1" view="pageBreakPreview" zoomScale="140" zoomScaleSheetLayoutView="140" zoomScalePageLayoutView="160" workbookViewId="0" topLeftCell="A1">
      <selection activeCell="C30" sqref="C30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92" t="str">
        <f>+1!A1:G1</f>
        <v>UNIVERSIDAD POLITECNICA DE TLAXCALA REGION PONIENTE</v>
      </c>
      <c r="B1" s="193"/>
      <c r="C1" s="193"/>
      <c r="D1" s="193"/>
      <c r="E1" s="194"/>
    </row>
    <row r="2" spans="1:5" ht="15">
      <c r="A2" s="195" t="s">
        <v>186</v>
      </c>
      <c r="B2" s="196"/>
      <c r="C2" s="196"/>
      <c r="D2" s="196"/>
      <c r="E2" s="197"/>
    </row>
    <row r="3" spans="1:5" ht="15">
      <c r="A3" s="195" t="str">
        <f>+2!A3:I3</f>
        <v>Del 1 de enero al 30 de septiembre de 2018</v>
      </c>
      <c r="B3" s="196"/>
      <c r="C3" s="196"/>
      <c r="D3" s="196"/>
      <c r="E3" s="197"/>
    </row>
    <row r="4" spans="1:5" ht="9.75" thickBot="1">
      <c r="A4" s="198" t="s">
        <v>1</v>
      </c>
      <c r="B4" s="199"/>
      <c r="C4" s="199"/>
      <c r="D4" s="199"/>
      <c r="E4" s="200"/>
    </row>
    <row r="5" ht="4.5" customHeight="1" thickBot="1">
      <c r="A5" s="70"/>
    </row>
    <row r="6" spans="1:5" ht="15">
      <c r="A6" s="186" t="s">
        <v>2</v>
      </c>
      <c r="B6" s="187"/>
      <c r="C6" s="71" t="s">
        <v>187</v>
      </c>
      <c r="D6" s="184" t="s">
        <v>189</v>
      </c>
      <c r="E6" s="71" t="s">
        <v>190</v>
      </c>
    </row>
    <row r="7" spans="1:5" ht="9.75" thickBot="1">
      <c r="A7" s="188"/>
      <c r="B7" s="189"/>
      <c r="C7" s="72" t="s">
        <v>188</v>
      </c>
      <c r="D7" s="185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15863492</v>
      </c>
      <c r="D9" s="76">
        <f aca="true" t="shared" si="0" ref="D9:E9">+D10+D11+D12</f>
        <v>15377140</v>
      </c>
      <c r="E9" s="76">
        <f t="shared" si="0"/>
        <v>15377140</v>
      </c>
    </row>
    <row r="10" spans="1:5" ht="13.5" customHeight="1">
      <c r="A10" s="73"/>
      <c r="B10" s="77" t="s">
        <v>193</v>
      </c>
      <c r="C10" s="78">
        <f>+5!D44</f>
        <v>15863492</v>
      </c>
      <c r="D10" s="78">
        <f>+5!G44</f>
        <v>15377140</v>
      </c>
      <c r="E10" s="78">
        <f>+5!H44</f>
        <v>15377140</v>
      </c>
    </row>
    <row r="11" spans="1:5" ht="13.5" customHeight="1">
      <c r="A11" s="73"/>
      <c r="B11" s="77" t="s">
        <v>194</v>
      </c>
      <c r="C11" s="78">
        <f>+5!D68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+5!D70</f>
        <v>0</v>
      </c>
      <c r="D12" s="78">
        <f>+5!G70</f>
        <v>0</v>
      </c>
      <c r="E12" s="78">
        <f>+5!H70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15863492</v>
      </c>
      <c r="D14" s="76">
        <f aca="true" t="shared" si="1" ref="D14:E14">+D15+D16</f>
        <v>14363800</v>
      </c>
      <c r="E14" s="76">
        <f t="shared" si="1"/>
        <v>14363800</v>
      </c>
    </row>
    <row r="15" spans="1:5" ht="21" customHeight="1">
      <c r="A15" s="73"/>
      <c r="B15" s="77" t="s">
        <v>196</v>
      </c>
      <c r="C15" s="78">
        <f>+6A!C8</f>
        <v>15863492</v>
      </c>
      <c r="D15" s="78">
        <f>+6A!F8</f>
        <v>14363800</v>
      </c>
      <c r="E15" s="78">
        <f>+6A!G8</f>
        <v>14363800</v>
      </c>
    </row>
    <row r="16" spans="1:5" ht="18" customHeight="1">
      <c r="A16" s="73"/>
      <c r="B16" s="77" t="s">
        <v>197</v>
      </c>
      <c r="C16" s="78">
        <f>+6A!C84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5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1013340</v>
      </c>
      <c r="E22" s="76">
        <f t="shared" si="2"/>
        <v>1013340</v>
      </c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1013340</v>
      </c>
      <c r="E23" s="76">
        <f t="shared" si="3"/>
        <v>1013340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1013340</v>
      </c>
      <c r="E24" s="76">
        <f t="shared" si="4"/>
        <v>1013340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190" t="s">
        <v>204</v>
      </c>
      <c r="B27" s="191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1013340</v>
      </c>
      <c r="E33" s="76">
        <f t="shared" si="6"/>
        <v>1013340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86" t="s">
        <v>204</v>
      </c>
      <c r="B36" s="187"/>
      <c r="C36" s="184" t="s">
        <v>211</v>
      </c>
      <c r="D36" s="184" t="s">
        <v>189</v>
      </c>
      <c r="E36" s="71" t="s">
        <v>190</v>
      </c>
    </row>
    <row r="37" spans="1:5" ht="9.75" thickBot="1">
      <c r="A37" s="188"/>
      <c r="B37" s="189"/>
      <c r="C37" s="185"/>
      <c r="D37" s="185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86" t="s">
        <v>204</v>
      </c>
      <c r="B49" s="187"/>
      <c r="C49" s="71" t="s">
        <v>187</v>
      </c>
      <c r="D49" s="184" t="s">
        <v>189</v>
      </c>
      <c r="E49" s="71" t="s">
        <v>190</v>
      </c>
    </row>
    <row r="50" spans="1:5" ht="9.75" thickBot="1">
      <c r="A50" s="188"/>
      <c r="B50" s="189"/>
      <c r="C50" s="72" t="s">
        <v>205</v>
      </c>
      <c r="D50" s="185"/>
      <c r="E50" s="72" t="s">
        <v>206</v>
      </c>
    </row>
    <row r="51" spans="1:5" ht="9" customHeight="1">
      <c r="A51" s="182"/>
      <c r="B51" s="183"/>
      <c r="C51" s="74"/>
      <c r="D51" s="74"/>
      <c r="E51" s="74"/>
    </row>
    <row r="52" spans="1:5" ht="13.5" customHeight="1">
      <c r="A52" s="73"/>
      <c r="B52" s="74" t="s">
        <v>219</v>
      </c>
      <c r="C52" s="78">
        <f>+5!D44</f>
        <v>15863492</v>
      </c>
      <c r="D52" s="78">
        <f>+5!G73</f>
        <v>15377140</v>
      </c>
      <c r="E52" s="78">
        <f>+5!H44</f>
        <v>15377140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+6A!C8</f>
        <v>15863492</v>
      </c>
      <c r="D57" s="78">
        <f>+6A!F8</f>
        <v>14363800</v>
      </c>
      <c r="E57" s="78">
        <f>+6A!G8</f>
        <v>14363800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1013340</v>
      </c>
      <c r="E61" s="76">
        <f t="shared" si="11"/>
        <v>1013340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1013340</v>
      </c>
      <c r="E62" s="76">
        <f t="shared" si="12"/>
        <v>1013340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86" t="s">
        <v>204</v>
      </c>
      <c r="B65" s="187"/>
      <c r="C65" s="184" t="s">
        <v>211</v>
      </c>
      <c r="D65" s="184" t="s">
        <v>189</v>
      </c>
      <c r="E65" s="71" t="s">
        <v>190</v>
      </c>
    </row>
    <row r="66" spans="1:5" ht="9.75" thickBot="1">
      <c r="A66" s="188"/>
      <c r="B66" s="189"/>
      <c r="C66" s="185"/>
      <c r="D66" s="185"/>
      <c r="E66" s="72" t="s">
        <v>206</v>
      </c>
    </row>
    <row r="67" spans="1:5" ht="9" customHeight="1">
      <c r="A67" s="182"/>
      <c r="B67" s="183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+6A!C84</f>
        <v>0</v>
      </c>
      <c r="D73" s="78">
        <f>+6A!F84</f>
        <v>0</v>
      </c>
      <c r="E73" s="78">
        <f>+6A!G84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S79"/>
  <sheetViews>
    <sheetView view="pageBreakPreview" zoomScale="120" zoomScaleSheetLayoutView="120" workbookViewId="0" topLeftCell="A67">
      <selection activeCell="H19" sqref="H19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0" t="str">
        <f>+4!A1:E1</f>
        <v>UNIVERSIDAD POLITECNICA DE TLAXCALA REGION PONIENTE</v>
      </c>
      <c r="B1" s="151"/>
      <c r="C1" s="151"/>
      <c r="D1" s="151"/>
      <c r="E1" s="151"/>
      <c r="F1" s="151"/>
      <c r="G1" s="151"/>
      <c r="H1" s="151"/>
      <c r="I1" s="152"/>
    </row>
    <row r="2" spans="1:9" ht="15">
      <c r="A2" s="218" t="s">
        <v>227</v>
      </c>
      <c r="B2" s="219"/>
      <c r="C2" s="219"/>
      <c r="D2" s="219"/>
      <c r="E2" s="219"/>
      <c r="F2" s="219"/>
      <c r="G2" s="219"/>
      <c r="H2" s="219"/>
      <c r="I2" s="220"/>
    </row>
    <row r="3" spans="1:9" ht="15">
      <c r="A3" s="218" t="str">
        <f>+2!A3:I3</f>
        <v>Del 1 de enero al 30 de septiembre de 2018</v>
      </c>
      <c r="B3" s="219"/>
      <c r="C3" s="219"/>
      <c r="D3" s="219"/>
      <c r="E3" s="219"/>
      <c r="F3" s="219"/>
      <c r="G3" s="219"/>
      <c r="H3" s="219"/>
      <c r="I3" s="220"/>
    </row>
    <row r="4" spans="1:9" ht="12" thickBot="1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ht="12" thickBot="1">
      <c r="A5" s="150"/>
      <c r="B5" s="151"/>
      <c r="C5" s="152"/>
      <c r="D5" s="170" t="s">
        <v>228</v>
      </c>
      <c r="E5" s="171"/>
      <c r="F5" s="171"/>
      <c r="G5" s="171"/>
      <c r="H5" s="172"/>
      <c r="I5" s="159" t="s">
        <v>229</v>
      </c>
    </row>
    <row r="6" spans="1:9" ht="15">
      <c r="A6" s="218" t="s">
        <v>204</v>
      </c>
      <c r="B6" s="219"/>
      <c r="C6" s="220"/>
      <c r="D6" s="159" t="s">
        <v>231</v>
      </c>
      <c r="E6" s="178" t="s">
        <v>232</v>
      </c>
      <c r="F6" s="159" t="s">
        <v>233</v>
      </c>
      <c r="G6" s="159" t="s">
        <v>189</v>
      </c>
      <c r="H6" s="159" t="s">
        <v>234</v>
      </c>
      <c r="I6" s="160"/>
    </row>
    <row r="7" spans="1:9" ht="12" thickBot="1">
      <c r="A7" s="221" t="s">
        <v>230</v>
      </c>
      <c r="B7" s="222"/>
      <c r="C7" s="223"/>
      <c r="D7" s="161"/>
      <c r="E7" s="179"/>
      <c r="F7" s="161"/>
      <c r="G7" s="161"/>
      <c r="H7" s="161"/>
      <c r="I7" s="161"/>
    </row>
    <row r="8" spans="1:9" s="44" customFormat="1" ht="15">
      <c r="A8" s="214"/>
      <c r="B8" s="215"/>
      <c r="C8" s="216"/>
      <c r="D8" s="93"/>
      <c r="E8" s="93"/>
      <c r="F8" s="93"/>
      <c r="G8" s="93"/>
      <c r="H8" s="93"/>
      <c r="I8" s="93"/>
    </row>
    <row r="9" spans="1:9" s="44" customFormat="1" ht="15">
      <c r="A9" s="203" t="s">
        <v>235</v>
      </c>
      <c r="B9" s="204"/>
      <c r="C9" s="217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8" t="s">
        <v>236</v>
      </c>
      <c r="C10" s="209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8" t="s">
        <v>237</v>
      </c>
      <c r="C11" s="209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8" t="s">
        <v>238</v>
      </c>
      <c r="C12" s="209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8" t="s">
        <v>239</v>
      </c>
      <c r="C13" s="209"/>
      <c r="D13" s="20">
        <v>0</v>
      </c>
      <c r="E13" s="20">
        <v>0</v>
      </c>
      <c r="F13" s="20">
        <f t="shared" si="0"/>
        <v>0</v>
      </c>
      <c r="G13" s="20">
        <v>32642</v>
      </c>
      <c r="H13" s="20">
        <v>32642</v>
      </c>
      <c r="I13" s="20">
        <f t="shared" si="1"/>
        <v>32642</v>
      </c>
    </row>
    <row r="14" spans="1:9" s="44" customFormat="1" ht="12.75" customHeight="1">
      <c r="A14" s="94"/>
      <c r="B14" s="208" t="s">
        <v>240</v>
      </c>
      <c r="C14" s="20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8" t="s">
        <v>241</v>
      </c>
      <c r="C15" s="20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8" t="s">
        <v>242</v>
      </c>
      <c r="C16" s="209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3"/>
      <c r="B17" s="208" t="s">
        <v>243</v>
      </c>
      <c r="C17" s="209"/>
      <c r="D17" s="20">
        <f>+D19+D20+D21+D22+D23+D24+D25+D26+D27+D28+D29</f>
        <v>9650138</v>
      </c>
      <c r="E17" s="20">
        <f>+E19+E20+E21+E22+E23+E24+E25+E26+E27+E28+E29</f>
        <v>2578756</v>
      </c>
      <c r="F17" s="20">
        <f t="shared" si="0"/>
        <v>12228894</v>
      </c>
      <c r="G17" s="20">
        <f>SUM(G19:G29)</f>
        <v>9354339</v>
      </c>
      <c r="H17" s="20">
        <f>SUM(H19:H29)</f>
        <v>9354339</v>
      </c>
      <c r="I17" s="20">
        <f t="shared" si="2"/>
        <v>-295799</v>
      </c>
    </row>
    <row r="18" spans="1:9" s="44" customFormat="1" ht="12.75" customHeight="1">
      <c r="A18" s="213"/>
      <c r="B18" s="208" t="s">
        <v>244</v>
      </c>
      <c r="C18" s="209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9650138</v>
      </c>
      <c r="E19" s="20">
        <v>2578756</v>
      </c>
      <c r="F19" s="20">
        <f t="shared" si="0"/>
        <v>12228894</v>
      </c>
      <c r="G19" s="20">
        <v>9354339</v>
      </c>
      <c r="H19" s="20">
        <v>9354339</v>
      </c>
      <c r="I19" s="20">
        <f t="shared" si="2"/>
        <v>-295799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8" t="s">
        <v>256</v>
      </c>
      <c r="C30" s="209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8" t="s">
        <v>262</v>
      </c>
      <c r="C36" s="209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8" t="s">
        <v>263</v>
      </c>
      <c r="C37" s="209"/>
      <c r="D37" s="20">
        <f>+D38</f>
        <v>6213354</v>
      </c>
      <c r="E37" s="20">
        <f aca="true" t="shared" si="4" ref="E37:H37">+E38</f>
        <v>1433432</v>
      </c>
      <c r="F37" s="20">
        <f t="shared" si="0"/>
        <v>7646786</v>
      </c>
      <c r="G37" s="20">
        <f t="shared" si="4"/>
        <v>5990159</v>
      </c>
      <c r="H37" s="20">
        <f t="shared" si="4"/>
        <v>5990159</v>
      </c>
      <c r="I37" s="20">
        <f t="shared" si="2"/>
        <v>-223195</v>
      </c>
    </row>
    <row r="38" spans="1:9" s="44" customFormat="1" ht="12.75" customHeight="1">
      <c r="A38" s="94"/>
      <c r="B38" s="96"/>
      <c r="C38" s="97" t="s">
        <v>264</v>
      </c>
      <c r="D38" s="20">
        <v>6213354</v>
      </c>
      <c r="E38" s="20">
        <v>1433432</v>
      </c>
      <c r="F38" s="20">
        <f t="shared" si="0"/>
        <v>7646786</v>
      </c>
      <c r="G38" s="20">
        <v>5990159</v>
      </c>
      <c r="H38" s="20">
        <v>5990159</v>
      </c>
      <c r="I38" s="20">
        <f t="shared" si="2"/>
        <v>-223195</v>
      </c>
    </row>
    <row r="39" spans="1:9" s="44" customFormat="1" ht="12.75" customHeight="1">
      <c r="A39" s="94"/>
      <c r="B39" s="208" t="s">
        <v>265</v>
      </c>
      <c r="C39" s="209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03" t="s">
        <v>268</v>
      </c>
      <c r="B43" s="204"/>
      <c r="C43" s="205"/>
      <c r="D43" s="102"/>
      <c r="E43" s="102"/>
      <c r="F43" s="102"/>
      <c r="G43" s="102"/>
      <c r="H43" s="102"/>
      <c r="I43" s="102"/>
    </row>
    <row r="44" spans="1:9" s="44" customFormat="1" ht="15">
      <c r="A44" s="203" t="s">
        <v>269</v>
      </c>
      <c r="B44" s="204"/>
      <c r="C44" s="205"/>
      <c r="D44" s="102">
        <f>+D10+D11+D12+D13+D14+D15+D16+D17+D30+D36+D37+D39</f>
        <v>15863492</v>
      </c>
      <c r="E44" s="102">
        <f aca="true" t="shared" si="6" ref="E44:I44">+E10+E11+E12+E13+E14+E15+E16+E17+E30+E36+E37+E39</f>
        <v>4012188</v>
      </c>
      <c r="F44" s="102">
        <f t="shared" si="6"/>
        <v>19875680</v>
      </c>
      <c r="G44" s="102">
        <f t="shared" si="6"/>
        <v>15377140</v>
      </c>
      <c r="H44" s="102">
        <f t="shared" si="6"/>
        <v>15377140</v>
      </c>
      <c r="I44" s="102">
        <f t="shared" si="6"/>
        <v>-486352</v>
      </c>
    </row>
    <row r="45" spans="1:9" s="44" customFormat="1" ht="15">
      <c r="A45" s="203" t="s">
        <v>270</v>
      </c>
      <c r="B45" s="204"/>
      <c r="C45" s="205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10" t="s">
        <v>271</v>
      </c>
      <c r="B47" s="211"/>
      <c r="C47" s="212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8" t="s">
        <v>272</v>
      </c>
      <c r="C48" s="209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8" t="s">
        <v>281</v>
      </c>
      <c r="C57" s="209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8" t="s">
        <v>286</v>
      </c>
      <c r="C62" s="209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8" t="s">
        <v>289</v>
      </c>
      <c r="C65" s="209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8" t="s">
        <v>290</v>
      </c>
      <c r="C66" s="209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06"/>
      <c r="C67" s="207"/>
      <c r="D67" s="93"/>
      <c r="E67" s="93"/>
      <c r="F67" s="93"/>
      <c r="G67" s="93"/>
      <c r="H67" s="93"/>
      <c r="I67" s="93"/>
      <c r="L67" s="51"/>
    </row>
    <row r="68" spans="1:9" s="44" customFormat="1" ht="15">
      <c r="A68" s="203" t="s">
        <v>291</v>
      </c>
      <c r="B68" s="204"/>
      <c r="C68" s="205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06"/>
      <c r="C69" s="207"/>
      <c r="D69" s="26"/>
      <c r="E69" s="26"/>
      <c r="F69" s="26"/>
      <c r="G69" s="26"/>
      <c r="H69" s="26"/>
      <c r="I69" s="26"/>
    </row>
    <row r="70" spans="1:9" s="44" customFormat="1" ht="15">
      <c r="A70" s="203" t="s">
        <v>292</v>
      </c>
      <c r="B70" s="204"/>
      <c r="C70" s="205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8" t="s">
        <v>293</v>
      </c>
      <c r="C71" s="209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06"/>
      <c r="C72" s="207"/>
      <c r="D72" s="20"/>
      <c r="E72" s="20"/>
      <c r="F72" s="20"/>
      <c r="G72" s="20"/>
      <c r="H72" s="20"/>
      <c r="I72" s="20"/>
    </row>
    <row r="73" spans="1:11" s="44" customFormat="1" ht="15">
      <c r="A73" s="203" t="s">
        <v>294</v>
      </c>
      <c r="B73" s="204"/>
      <c r="C73" s="205"/>
      <c r="D73" s="26">
        <f>+D44+D68+D70</f>
        <v>15863492</v>
      </c>
      <c r="E73" s="26">
        <f aca="true" t="shared" si="16" ref="E73:F73">+E44+E68+E70</f>
        <v>4012188</v>
      </c>
      <c r="F73" s="26">
        <f t="shared" si="16"/>
        <v>19875680</v>
      </c>
      <c r="G73" s="26">
        <f>+G44+G68+G70</f>
        <v>15377140</v>
      </c>
      <c r="H73" s="26">
        <f>+H44+H68+H70</f>
        <v>15377140</v>
      </c>
      <c r="I73" s="102">
        <f aca="true" t="shared" si="17" ref="I73">+I39+I40+I41+I42+I43+I44+I45+I46+I59+I65+I66+I68</f>
        <v>-486352</v>
      </c>
      <c r="K73" s="51"/>
    </row>
    <row r="74" spans="1:16" s="44" customFormat="1" ht="15">
      <c r="A74" s="100"/>
      <c r="B74" s="206"/>
      <c r="C74" s="207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04" t="s">
        <v>295</v>
      </c>
      <c r="C75" s="205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8" t="s">
        <v>296</v>
      </c>
      <c r="C76" s="209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8" t="s">
        <v>297</v>
      </c>
      <c r="C77" s="209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04" t="s">
        <v>298</v>
      </c>
      <c r="C78" s="205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01"/>
      <c r="C79" s="202"/>
      <c r="D79" s="108"/>
      <c r="E79" s="108"/>
      <c r="F79" s="108"/>
      <c r="G79" s="108"/>
      <c r="H79" s="108"/>
      <c r="I79" s="108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K160"/>
  <sheetViews>
    <sheetView view="pageBreakPreview" zoomScale="120" zoomScaleSheetLayoutView="120" workbookViewId="0" topLeftCell="A1">
      <selection activeCell="G9" sqref="G9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300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30 de septiembre de 2018</v>
      </c>
      <c r="B4" s="236"/>
      <c r="C4" s="236"/>
      <c r="D4" s="236"/>
      <c r="E4" s="236"/>
      <c r="F4" s="236"/>
      <c r="G4" s="236"/>
      <c r="H4" s="237"/>
    </row>
    <row r="5" spans="1:8" ht="9.75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9.75" thickBot="1">
      <c r="A6" s="232" t="s">
        <v>2</v>
      </c>
      <c r="B6" s="241"/>
      <c r="C6" s="243" t="s">
        <v>301</v>
      </c>
      <c r="D6" s="244"/>
      <c r="E6" s="244"/>
      <c r="F6" s="244"/>
      <c r="G6" s="245"/>
      <c r="H6" s="246" t="s">
        <v>302</v>
      </c>
    </row>
    <row r="7" spans="1:8" ht="18.75" thickBot="1">
      <c r="A7" s="238"/>
      <c r="B7" s="242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7"/>
    </row>
    <row r="8" spans="1:8" s="69" customFormat="1" ht="15" customHeight="1">
      <c r="A8" s="228" t="s">
        <v>305</v>
      </c>
      <c r="B8" s="248"/>
      <c r="C8" s="113">
        <f>+C9+C17+C27+C37+C47+C57+C61+C70+C74</f>
        <v>15863492</v>
      </c>
      <c r="D8" s="113">
        <f aca="true" t="shared" si="0" ref="D8:G8">+D9+D17+D27+D37+D47+D57+D61+D70+D75</f>
        <v>4012188</v>
      </c>
      <c r="E8" s="113">
        <f t="shared" si="0"/>
        <v>19875680</v>
      </c>
      <c r="F8" s="113">
        <f t="shared" si="0"/>
        <v>14363800</v>
      </c>
      <c r="G8" s="113">
        <f t="shared" si="0"/>
        <v>14363800</v>
      </c>
      <c r="H8" s="113">
        <f>+E8-F8</f>
        <v>5511880</v>
      </c>
    </row>
    <row r="9" spans="1:11" s="69" customFormat="1" ht="15" customHeight="1">
      <c r="A9" s="224" t="s">
        <v>306</v>
      </c>
      <c r="B9" s="249"/>
      <c r="C9" s="114">
        <f>+C10+C11+C12+C13+C14+C15+C16</f>
        <v>12213354</v>
      </c>
      <c r="D9" s="114">
        <f>+D10+D11+D12+D13+D14+D15+D16</f>
        <v>1385284</v>
      </c>
      <c r="E9" s="78">
        <f>+C9+D9</f>
        <v>13598638</v>
      </c>
      <c r="F9" s="114">
        <f>SUM(F10:F16)</f>
        <v>9254593</v>
      </c>
      <c r="G9" s="114">
        <f>SUM(G10:G16)</f>
        <v>9254593</v>
      </c>
      <c r="H9" s="113">
        <f aca="true" t="shared" si="1" ref="H9:H72">+E9-F9</f>
        <v>4344045</v>
      </c>
      <c r="K9" s="120"/>
    </row>
    <row r="10" spans="1:8" s="69" customFormat="1" ht="15" customHeight="1">
      <c r="A10" s="91"/>
      <c r="B10" s="92" t="s">
        <v>307</v>
      </c>
      <c r="C10" s="114">
        <v>8518332</v>
      </c>
      <c r="D10" s="78">
        <v>-1484</v>
      </c>
      <c r="E10" s="78">
        <f aca="true" t="shared" si="2" ref="E10:E16">+C10+D10</f>
        <v>8516848</v>
      </c>
      <c r="F10" s="78">
        <v>5419760</v>
      </c>
      <c r="G10" s="78">
        <v>5419760</v>
      </c>
      <c r="H10" s="113">
        <f t="shared" si="1"/>
        <v>3097088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1362582</v>
      </c>
      <c r="D12" s="78">
        <v>-187636</v>
      </c>
      <c r="E12" s="78">
        <f t="shared" si="2"/>
        <v>1174946</v>
      </c>
      <c r="F12" s="78">
        <v>237540</v>
      </c>
      <c r="G12" s="78">
        <v>237540</v>
      </c>
      <c r="H12" s="113">
        <f t="shared" si="1"/>
        <v>937406</v>
      </c>
    </row>
    <row r="13" spans="1:8" s="69" customFormat="1" ht="15" customHeight="1">
      <c r="A13" s="91"/>
      <c r="B13" s="92" t="s">
        <v>310</v>
      </c>
      <c r="C13" s="114">
        <v>2332440</v>
      </c>
      <c r="D13" s="78">
        <v>-721645</v>
      </c>
      <c r="E13" s="78">
        <f t="shared" si="2"/>
        <v>1610795</v>
      </c>
      <c r="F13" s="78">
        <v>1301244</v>
      </c>
      <c r="G13" s="78">
        <v>1301244</v>
      </c>
      <c r="H13" s="113">
        <f t="shared" si="1"/>
        <v>309551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2296049</v>
      </c>
      <c r="E14" s="78">
        <f t="shared" si="2"/>
        <v>2296049</v>
      </c>
      <c r="F14" s="78">
        <v>2296049</v>
      </c>
      <c r="G14" s="78">
        <v>2296049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4" t="s">
        <v>314</v>
      </c>
      <c r="B17" s="249"/>
      <c r="C17" s="114">
        <f aca="true" t="shared" si="3" ref="C17:F17">+C18+C19+C20+C21+C22+C23+C24+C25+C26</f>
        <v>552963</v>
      </c>
      <c r="D17" s="114">
        <f t="shared" si="3"/>
        <v>868667</v>
      </c>
      <c r="E17" s="114">
        <f t="shared" si="3"/>
        <v>1421630</v>
      </c>
      <c r="F17" s="114">
        <f t="shared" si="3"/>
        <v>1056481</v>
      </c>
      <c r="G17" s="114">
        <f aca="true" t="shared" si="4" ref="G17">+G18+G19+G20+G21+G22+G23+G24+G25+G26</f>
        <v>1056481</v>
      </c>
      <c r="H17" s="116">
        <f>+E17-F17</f>
        <v>365149</v>
      </c>
    </row>
    <row r="18" spans="1:8" s="69" customFormat="1" ht="15" customHeight="1">
      <c r="A18" s="91"/>
      <c r="B18" s="92" t="s">
        <v>315</v>
      </c>
      <c r="C18" s="114">
        <v>0</v>
      </c>
      <c r="D18" s="114">
        <v>808295</v>
      </c>
      <c r="E18" s="114">
        <f aca="true" t="shared" si="5" ref="E18:E26">+C18+D18</f>
        <v>808295</v>
      </c>
      <c r="F18" s="114">
        <v>548539</v>
      </c>
      <c r="G18" s="114">
        <v>548539</v>
      </c>
      <c r="H18" s="113">
        <f t="shared" si="1"/>
        <v>259756</v>
      </c>
    </row>
    <row r="19" spans="1:8" s="69" customFormat="1" ht="15" customHeight="1">
      <c r="A19" s="91"/>
      <c r="B19" s="92" t="s">
        <v>316</v>
      </c>
      <c r="C19" s="114">
        <v>42000</v>
      </c>
      <c r="D19" s="114">
        <v>7724</v>
      </c>
      <c r="E19" s="114">
        <f t="shared" si="5"/>
        <v>49724</v>
      </c>
      <c r="F19" s="114">
        <v>49724</v>
      </c>
      <c r="G19" s="114">
        <v>49724</v>
      </c>
      <c r="H19" s="113">
        <f t="shared" si="1"/>
        <v>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72000</v>
      </c>
      <c r="D21" s="114">
        <v>-30164</v>
      </c>
      <c r="E21" s="114">
        <f t="shared" si="5"/>
        <v>41836</v>
      </c>
      <c r="F21" s="114">
        <v>41836</v>
      </c>
      <c r="G21" s="114">
        <v>41836</v>
      </c>
      <c r="H21" s="113">
        <f t="shared" si="1"/>
        <v>0</v>
      </c>
    </row>
    <row r="22" spans="1:8" s="69" customFormat="1" ht="15" customHeight="1">
      <c r="A22" s="91"/>
      <c r="B22" s="92" t="s">
        <v>319</v>
      </c>
      <c r="C22" s="114">
        <v>24000</v>
      </c>
      <c r="D22" s="114">
        <v>45398</v>
      </c>
      <c r="E22" s="114">
        <f t="shared" si="5"/>
        <v>69398</v>
      </c>
      <c r="F22" s="114">
        <v>63938</v>
      </c>
      <c r="G22" s="114">
        <v>63938</v>
      </c>
      <c r="H22" s="113">
        <f t="shared" si="1"/>
        <v>5460</v>
      </c>
    </row>
    <row r="23" spans="1:8" s="69" customFormat="1" ht="15" customHeight="1">
      <c r="A23" s="91"/>
      <c r="B23" s="92" t="s">
        <v>320</v>
      </c>
      <c r="C23" s="114">
        <v>414963</v>
      </c>
      <c r="D23" s="114">
        <v>-35797</v>
      </c>
      <c r="E23" s="114">
        <f t="shared" si="5"/>
        <v>379166</v>
      </c>
      <c r="F23" s="114">
        <v>279446</v>
      </c>
      <c r="G23" s="114">
        <v>279446</v>
      </c>
      <c r="H23" s="113">
        <f t="shared" si="1"/>
        <v>99720</v>
      </c>
    </row>
    <row r="24" spans="1:8" s="69" customFormat="1" ht="15" customHeight="1">
      <c r="A24" s="91"/>
      <c r="B24" s="92" t="s">
        <v>321</v>
      </c>
      <c r="C24" s="114">
        <v>0</v>
      </c>
      <c r="D24" s="114">
        <v>18380</v>
      </c>
      <c r="E24" s="114">
        <f t="shared" si="5"/>
        <v>18380</v>
      </c>
      <c r="F24" s="114">
        <v>18380</v>
      </c>
      <c r="G24" s="114">
        <v>18380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aca="true" t="shared" si="6" ref="E25">+C26+D25</f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0</v>
      </c>
      <c r="D26" s="114">
        <v>54831</v>
      </c>
      <c r="E26" s="114">
        <f t="shared" si="5"/>
        <v>54831</v>
      </c>
      <c r="F26" s="114">
        <v>54618</v>
      </c>
      <c r="G26" s="114">
        <v>54618</v>
      </c>
      <c r="H26" s="113">
        <f t="shared" si="1"/>
        <v>213</v>
      </c>
    </row>
    <row r="27" spans="1:8" s="69" customFormat="1" ht="15" customHeight="1">
      <c r="A27" s="224" t="s">
        <v>324</v>
      </c>
      <c r="B27" s="225"/>
      <c r="C27" s="114">
        <f>+C28+C29+C30+C31+C32+C33+C34+C35+C36</f>
        <v>1097175</v>
      </c>
      <c r="D27" s="114">
        <f>+D28+D29+D30+D31+D32+D33+D34+D35+D36</f>
        <v>1395095</v>
      </c>
      <c r="E27" s="114">
        <f aca="true" t="shared" si="7" ref="E27:F27">+E28+E29+E30+E31+E32+E33+E34+E35+E36</f>
        <v>2492270</v>
      </c>
      <c r="F27" s="114">
        <f t="shared" si="7"/>
        <v>1897317</v>
      </c>
      <c r="G27" s="114">
        <f aca="true" t="shared" si="8" ref="G27">+G28+G29+G30+G31+G32+G33+G34+G35+G36</f>
        <v>1897317</v>
      </c>
      <c r="H27" s="113">
        <f t="shared" si="1"/>
        <v>594953</v>
      </c>
    </row>
    <row r="28" spans="1:8" s="69" customFormat="1" ht="15" customHeight="1">
      <c r="A28" s="91"/>
      <c r="B28" s="92" t="s">
        <v>325</v>
      </c>
      <c r="C28" s="114">
        <v>900000</v>
      </c>
      <c r="D28" s="114">
        <v>134675</v>
      </c>
      <c r="E28" s="114">
        <f aca="true" t="shared" si="9" ref="E28:E36">+C28+D28</f>
        <v>1034675</v>
      </c>
      <c r="F28" s="114">
        <v>607795</v>
      </c>
      <c r="G28" s="114">
        <v>607795</v>
      </c>
      <c r="H28" s="113">
        <f t="shared" si="1"/>
        <v>426880</v>
      </c>
    </row>
    <row r="29" spans="1:8" s="69" customFormat="1" ht="15" customHeight="1">
      <c r="A29" s="91"/>
      <c r="B29" s="92" t="s">
        <v>326</v>
      </c>
      <c r="C29" s="114">
        <v>0</v>
      </c>
      <c r="D29" s="114">
        <v>68202</v>
      </c>
      <c r="E29" s="114">
        <f t="shared" si="9"/>
        <v>68202</v>
      </c>
      <c r="F29" s="114">
        <v>68202</v>
      </c>
      <c r="G29" s="114">
        <v>68202</v>
      </c>
      <c r="H29" s="113">
        <f t="shared" si="1"/>
        <v>0</v>
      </c>
    </row>
    <row r="30" spans="1:8" s="69" customFormat="1" ht="15" customHeight="1">
      <c r="A30" s="91"/>
      <c r="B30" s="92" t="s">
        <v>327</v>
      </c>
      <c r="C30" s="114">
        <v>0</v>
      </c>
      <c r="D30" s="114">
        <v>664572</v>
      </c>
      <c r="E30" s="114">
        <f t="shared" si="9"/>
        <v>664572</v>
      </c>
      <c r="F30" s="114">
        <v>525004</v>
      </c>
      <c r="G30" s="114">
        <v>525004</v>
      </c>
      <c r="H30" s="113">
        <f t="shared" si="1"/>
        <v>139568</v>
      </c>
    </row>
    <row r="31" spans="1:8" s="69" customFormat="1" ht="15" customHeight="1">
      <c r="A31" s="91"/>
      <c r="B31" s="92" t="s">
        <v>328</v>
      </c>
      <c r="C31" s="114">
        <v>0</v>
      </c>
      <c r="D31" s="114">
        <v>75151</v>
      </c>
      <c r="E31" s="114">
        <f t="shared" si="9"/>
        <v>75151</v>
      </c>
      <c r="F31" s="114">
        <v>72753</v>
      </c>
      <c r="G31" s="114">
        <v>72753</v>
      </c>
      <c r="H31" s="113">
        <f t="shared" si="1"/>
        <v>2398</v>
      </c>
    </row>
    <row r="32" spans="1:8" s="69" customFormat="1" ht="15" customHeight="1">
      <c r="A32" s="91"/>
      <c r="B32" s="92" t="s">
        <v>329</v>
      </c>
      <c r="C32" s="114">
        <v>0</v>
      </c>
      <c r="D32" s="114">
        <v>175474</v>
      </c>
      <c r="E32" s="114">
        <f t="shared" si="9"/>
        <v>175474</v>
      </c>
      <c r="F32" s="114">
        <v>175474</v>
      </c>
      <c r="G32" s="114">
        <v>175474</v>
      </c>
      <c r="H32" s="113">
        <f>+E32-F32</f>
        <v>0</v>
      </c>
    </row>
    <row r="33" spans="1:8" s="69" customFormat="1" ht="15" customHeight="1">
      <c r="A33" s="91"/>
      <c r="B33" s="92" t="s">
        <v>330</v>
      </c>
      <c r="C33" s="114">
        <v>0</v>
      </c>
      <c r="D33" s="114">
        <v>81000</v>
      </c>
      <c r="E33" s="114">
        <f t="shared" si="9"/>
        <v>81000</v>
      </c>
      <c r="F33" s="114">
        <v>81000</v>
      </c>
      <c r="G33" s="114">
        <v>81000</v>
      </c>
      <c r="H33" s="113">
        <f t="shared" si="1"/>
        <v>0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44971</v>
      </c>
      <c r="E34" s="114">
        <f t="shared" si="9"/>
        <v>92971</v>
      </c>
      <c r="F34" s="114">
        <v>71951</v>
      </c>
      <c r="G34" s="114">
        <v>71951</v>
      </c>
      <c r="H34" s="113">
        <f t="shared" si="1"/>
        <v>21020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12792</v>
      </c>
      <c r="E35" s="114">
        <f t="shared" si="9"/>
        <v>12792</v>
      </c>
      <c r="F35" s="114">
        <v>12792</v>
      </c>
      <c r="G35" s="114">
        <v>12792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149175</v>
      </c>
      <c r="D36" s="114">
        <v>138258</v>
      </c>
      <c r="E36" s="114">
        <f t="shared" si="9"/>
        <v>287433</v>
      </c>
      <c r="F36" s="114">
        <v>282346</v>
      </c>
      <c r="G36" s="114">
        <v>282346</v>
      </c>
      <c r="H36" s="113">
        <f t="shared" si="1"/>
        <v>5087</v>
      </c>
    </row>
    <row r="37" spans="1:8" s="69" customFormat="1" ht="15" customHeight="1">
      <c r="A37" s="224" t="s">
        <v>334</v>
      </c>
      <c r="B37" s="225"/>
      <c r="C37" s="114">
        <f>+C38+C39+C40+C41+C42+C43+C44+C45+C46</f>
        <v>2000000</v>
      </c>
      <c r="D37" s="114">
        <f aca="true" t="shared" si="10" ref="D37:F37">+D38+D39+D40+D41+D42+D43+D44+D45+D46</f>
        <v>47000</v>
      </c>
      <c r="E37" s="114">
        <f t="shared" si="10"/>
        <v>2047000</v>
      </c>
      <c r="F37" s="114">
        <f t="shared" si="10"/>
        <v>2026000</v>
      </c>
      <c r="G37" s="114">
        <f aca="true" t="shared" si="11" ref="G37">+G38+G39+G40+G41+G42+G43+G44+G45+G46</f>
        <v>2026000</v>
      </c>
      <c r="H37" s="113">
        <f t="shared" si="1"/>
        <v>21000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2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2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2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2000000</v>
      </c>
      <c r="D41" s="114">
        <v>47000</v>
      </c>
      <c r="E41" s="114">
        <f t="shared" si="12"/>
        <v>2047000</v>
      </c>
      <c r="F41" s="114">
        <v>2026000</v>
      </c>
      <c r="G41" s="114">
        <v>2026000</v>
      </c>
      <c r="H41" s="113">
        <f t="shared" si="1"/>
        <v>21000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2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2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2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2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2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4" t="s">
        <v>344</v>
      </c>
      <c r="B47" s="225"/>
      <c r="C47" s="114">
        <f>+C48+C49+C50+C51+C52+C53+C54+C55+C56</f>
        <v>0</v>
      </c>
      <c r="D47" s="114">
        <f aca="true" t="shared" si="13" ref="D47:F47">+D48+D49+D50+D51+D52+D53+D54+D55+D56</f>
        <v>316142</v>
      </c>
      <c r="E47" s="114">
        <f>+C47+D47</f>
        <v>316142</v>
      </c>
      <c r="F47" s="114">
        <f t="shared" si="13"/>
        <v>129409</v>
      </c>
      <c r="G47" s="114">
        <f aca="true" t="shared" si="14" ref="G47">+G48+G49+G50+G51+G52+G53+G54+G55+G56</f>
        <v>129409</v>
      </c>
      <c r="H47" s="113">
        <f t="shared" si="1"/>
        <v>186733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159677</v>
      </c>
      <c r="E48" s="114">
        <f aca="true" t="shared" si="15" ref="E48:E56">+C48+D48</f>
        <v>159677</v>
      </c>
      <c r="F48" s="114">
        <v>59678</v>
      </c>
      <c r="G48" s="114">
        <v>59678</v>
      </c>
      <c r="H48" s="113">
        <f t="shared" si="1"/>
        <v>99999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111256</v>
      </c>
      <c r="E49" s="114">
        <f t="shared" si="15"/>
        <v>111256</v>
      </c>
      <c r="F49" s="114">
        <v>24522</v>
      </c>
      <c r="G49" s="114">
        <v>24522</v>
      </c>
      <c r="H49" s="113">
        <f t="shared" si="1"/>
        <v>86734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5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5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5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5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5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5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45209</v>
      </c>
      <c r="E56" s="114">
        <f t="shared" si="15"/>
        <v>45209</v>
      </c>
      <c r="F56" s="114">
        <v>45209</v>
      </c>
      <c r="G56" s="114">
        <v>45209</v>
      </c>
      <c r="H56" s="113">
        <f t="shared" si="1"/>
        <v>0</v>
      </c>
    </row>
    <row r="57" spans="1:8" s="69" customFormat="1" ht="15" customHeight="1">
      <c r="A57" s="224" t="s">
        <v>354</v>
      </c>
      <c r="B57" s="225"/>
      <c r="C57" s="114">
        <f>+C58+C59+C60</f>
        <v>0</v>
      </c>
      <c r="D57" s="114">
        <f aca="true" t="shared" si="16" ref="D57:F57">+D58+D59+D60</f>
        <v>0</v>
      </c>
      <c r="E57" s="114">
        <f t="shared" si="16"/>
        <v>0</v>
      </c>
      <c r="F57" s="114">
        <f t="shared" si="16"/>
        <v>0</v>
      </c>
      <c r="G57" s="114">
        <f aca="true" t="shared" si="17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8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8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8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4" t="s">
        <v>358</v>
      </c>
      <c r="B61" s="225"/>
      <c r="C61" s="114">
        <f>+C62+C63+C64+C65+C66+C68+C69</f>
        <v>0</v>
      </c>
      <c r="D61" s="114">
        <f aca="true" t="shared" si="19" ref="D61:F61">+D62+D63+D64+D65+D66+D68+D69</f>
        <v>0</v>
      </c>
      <c r="E61" s="114">
        <f t="shared" si="19"/>
        <v>0</v>
      </c>
      <c r="F61" s="114">
        <f t="shared" si="19"/>
        <v>0</v>
      </c>
      <c r="G61" s="114">
        <f aca="true" t="shared" si="20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1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1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1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1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1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1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1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1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4" t="s">
        <v>367</v>
      </c>
      <c r="B70" s="225"/>
      <c r="C70" s="114">
        <f>+C71+C72+C73</f>
        <v>0</v>
      </c>
      <c r="D70" s="114">
        <f aca="true" t="shared" si="22" ref="D70:F70">+D71+D72+D73</f>
        <v>0</v>
      </c>
      <c r="E70" s="114">
        <f t="shared" si="22"/>
        <v>0</v>
      </c>
      <c r="F70" s="114">
        <f t="shared" si="22"/>
        <v>0</v>
      </c>
      <c r="G70" s="114">
        <f aca="true" t="shared" si="23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4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4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4"/>
        <v>0</v>
      </c>
      <c r="F73" s="114">
        <v>0</v>
      </c>
      <c r="G73" s="114">
        <v>0</v>
      </c>
      <c r="H73" s="113">
        <f aca="true" t="shared" si="25" ref="H73:H136">+E73-F73</f>
        <v>0</v>
      </c>
    </row>
    <row r="74" spans="1:8" s="69" customFormat="1" ht="15" customHeight="1">
      <c r="A74" s="224" t="s">
        <v>371</v>
      </c>
      <c r="B74" s="225"/>
      <c r="C74" s="114">
        <f>+C75+C76+C77+C78+C79+C80+C81</f>
        <v>0</v>
      </c>
      <c r="D74" s="114">
        <f aca="true" t="shared" si="26" ref="D74:F74">+D75+D76+D77+D78+D79+D80+D81</f>
        <v>0</v>
      </c>
      <c r="E74" s="114">
        <f t="shared" si="26"/>
        <v>0</v>
      </c>
      <c r="F74" s="114">
        <f t="shared" si="26"/>
        <v>0</v>
      </c>
      <c r="G74" s="114">
        <f aca="true" t="shared" si="27" ref="G74">+G75+G76+G77+G78+G79+G80+G81</f>
        <v>0</v>
      </c>
      <c r="H74" s="113">
        <f t="shared" si="25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8" ref="E75:E81">+C75+D75</f>
        <v>0</v>
      </c>
      <c r="F75" s="114">
        <v>0</v>
      </c>
      <c r="G75" s="114">
        <v>0</v>
      </c>
      <c r="H75" s="113">
        <f t="shared" si="25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8"/>
        <v>0</v>
      </c>
      <c r="F76" s="114">
        <v>0</v>
      </c>
      <c r="G76" s="114">
        <v>0</v>
      </c>
      <c r="H76" s="113">
        <f t="shared" si="25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8"/>
        <v>0</v>
      </c>
      <c r="F77" s="114">
        <v>0</v>
      </c>
      <c r="G77" s="114">
        <v>0</v>
      </c>
      <c r="H77" s="113">
        <f t="shared" si="25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8"/>
        <v>0</v>
      </c>
      <c r="F78" s="114">
        <v>0</v>
      </c>
      <c r="G78" s="114">
        <v>0</v>
      </c>
      <c r="H78" s="113">
        <f t="shared" si="25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8"/>
        <v>0</v>
      </c>
      <c r="F79" s="114">
        <v>0</v>
      </c>
      <c r="G79" s="114">
        <v>0</v>
      </c>
      <c r="H79" s="113">
        <f t="shared" si="25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8"/>
        <v>0</v>
      </c>
      <c r="F80" s="114">
        <v>0</v>
      </c>
      <c r="G80" s="114">
        <v>0</v>
      </c>
      <c r="H80" s="113">
        <f t="shared" si="25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8"/>
        <v>0</v>
      </c>
      <c r="F81" s="114">
        <v>0</v>
      </c>
      <c r="G81" s="114">
        <v>0</v>
      </c>
      <c r="H81" s="113">
        <f t="shared" si="25"/>
        <v>0</v>
      </c>
    </row>
    <row r="82" spans="1:8" s="69" customFormat="1" ht="11.25" customHeight="1" thickBot="1">
      <c r="A82" s="230"/>
      <c r="B82" s="231"/>
      <c r="C82" s="121"/>
      <c r="D82" s="122"/>
      <c r="E82" s="122"/>
      <c r="F82" s="122"/>
      <c r="G82" s="122"/>
      <c r="H82" s="118"/>
    </row>
    <row r="83" spans="1:8" s="69" customFormat="1" ht="7.5" customHeight="1">
      <c r="A83" s="228"/>
      <c r="B83" s="229"/>
      <c r="C83" s="123"/>
      <c r="D83" s="123"/>
      <c r="E83" s="123"/>
      <c r="F83" s="123"/>
      <c r="G83" s="123"/>
      <c r="H83" s="119"/>
    </row>
    <row r="84" spans="1:8" s="69" customFormat="1" ht="15" customHeight="1">
      <c r="A84" s="226" t="s">
        <v>379</v>
      </c>
      <c r="B84" s="227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4" t="s">
        <v>306</v>
      </c>
      <c r="B85" s="225"/>
      <c r="C85" s="114">
        <f>+C86+C87+C88+C89+C90+C91+C92</f>
        <v>0</v>
      </c>
      <c r="D85" s="114">
        <f aca="true" t="shared" si="29" ref="D85:G85">+D86+D87+D88+D89+D90+D91+D92</f>
        <v>0</v>
      </c>
      <c r="E85" s="114">
        <f t="shared" si="29"/>
        <v>0</v>
      </c>
      <c r="F85" s="114">
        <f t="shared" si="29"/>
        <v>0</v>
      </c>
      <c r="G85" s="114">
        <f t="shared" si="29"/>
        <v>0</v>
      </c>
      <c r="H85" s="113">
        <f t="shared" si="25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30" ref="E86:E92">+C86+D86</f>
        <v>0</v>
      </c>
      <c r="F86" s="114">
        <v>0</v>
      </c>
      <c r="G86" s="114">
        <v>0</v>
      </c>
      <c r="H86" s="113">
        <f t="shared" si="25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30"/>
        <v>0</v>
      </c>
      <c r="F87" s="114">
        <v>0</v>
      </c>
      <c r="G87" s="114">
        <v>0</v>
      </c>
      <c r="H87" s="113">
        <f t="shared" si="25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30"/>
        <v>0</v>
      </c>
      <c r="F88" s="114">
        <v>0</v>
      </c>
      <c r="G88" s="114">
        <v>0</v>
      </c>
      <c r="H88" s="113">
        <f t="shared" si="25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30"/>
        <v>0</v>
      </c>
      <c r="F89" s="114">
        <v>0</v>
      </c>
      <c r="G89" s="114">
        <v>0</v>
      </c>
      <c r="H89" s="113">
        <f t="shared" si="25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30"/>
        <v>0</v>
      </c>
      <c r="F90" s="114">
        <v>0</v>
      </c>
      <c r="G90" s="114">
        <v>0</v>
      </c>
      <c r="H90" s="113">
        <f t="shared" si="25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30"/>
        <v>0</v>
      </c>
      <c r="F91" s="114">
        <v>0</v>
      </c>
      <c r="G91" s="114">
        <v>0</v>
      </c>
      <c r="H91" s="113">
        <f t="shared" si="25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30"/>
        <v>0</v>
      </c>
      <c r="F92" s="114">
        <v>0</v>
      </c>
      <c r="G92" s="114">
        <v>0</v>
      </c>
      <c r="H92" s="113">
        <f t="shared" si="25"/>
        <v>0</v>
      </c>
    </row>
    <row r="93" spans="1:8" s="69" customFormat="1" ht="15" customHeight="1">
      <c r="A93" s="224" t="s">
        <v>314</v>
      </c>
      <c r="B93" s="225"/>
      <c r="C93" s="114">
        <f>+C94+C95+C96+C97+C98+C99+C100+C101+C102</f>
        <v>0</v>
      </c>
      <c r="D93" s="114">
        <f aca="true" t="shared" si="31" ref="D93:G93">+D94+D95+D96+D97+D98+D99+D100+D101+D102</f>
        <v>0</v>
      </c>
      <c r="E93" s="114">
        <f t="shared" si="31"/>
        <v>0</v>
      </c>
      <c r="F93" s="114">
        <f t="shared" si="31"/>
        <v>0</v>
      </c>
      <c r="G93" s="114">
        <f t="shared" si="31"/>
        <v>0</v>
      </c>
      <c r="H93" s="113">
        <f t="shared" si="25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2" ref="E94:E102">+C94+D94</f>
        <v>0</v>
      </c>
      <c r="F94" s="114">
        <v>0</v>
      </c>
      <c r="G94" s="114">
        <v>0</v>
      </c>
      <c r="H94" s="113">
        <f t="shared" si="25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2"/>
        <v>0</v>
      </c>
      <c r="F95" s="114">
        <v>0</v>
      </c>
      <c r="G95" s="114">
        <v>0</v>
      </c>
      <c r="H95" s="113">
        <f t="shared" si="25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2"/>
        <v>0</v>
      </c>
      <c r="F96" s="114">
        <v>0</v>
      </c>
      <c r="G96" s="114">
        <v>0</v>
      </c>
      <c r="H96" s="113">
        <f t="shared" si="25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2"/>
        <v>0</v>
      </c>
      <c r="F97" s="114">
        <v>0</v>
      </c>
      <c r="G97" s="114">
        <v>0</v>
      </c>
      <c r="H97" s="113">
        <f t="shared" si="25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2"/>
        <v>0</v>
      </c>
      <c r="F98" s="114">
        <v>0</v>
      </c>
      <c r="G98" s="114">
        <v>0</v>
      </c>
      <c r="H98" s="113">
        <f t="shared" si="25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2"/>
        <v>0</v>
      </c>
      <c r="F99" s="114">
        <v>0</v>
      </c>
      <c r="G99" s="114">
        <v>0</v>
      </c>
      <c r="H99" s="113">
        <f t="shared" si="25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2"/>
        <v>0</v>
      </c>
      <c r="F100" s="114">
        <v>0</v>
      </c>
      <c r="G100" s="114">
        <v>0</v>
      </c>
      <c r="H100" s="113">
        <f t="shared" si="25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2"/>
        <v>0</v>
      </c>
      <c r="F101" s="114">
        <v>0</v>
      </c>
      <c r="G101" s="114">
        <v>0</v>
      </c>
      <c r="H101" s="113">
        <f t="shared" si="25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2"/>
        <v>0</v>
      </c>
      <c r="F102" s="114">
        <v>0</v>
      </c>
      <c r="G102" s="114">
        <v>0</v>
      </c>
      <c r="H102" s="113">
        <f t="shared" si="25"/>
        <v>0</v>
      </c>
    </row>
    <row r="103" spans="1:8" s="69" customFormat="1" ht="15" customHeight="1">
      <c r="A103" s="224" t="s">
        <v>324</v>
      </c>
      <c r="B103" s="225"/>
      <c r="C103" s="114">
        <f>+C104+C105+C106+C107+C108+C109+C110+C111+C112</f>
        <v>0</v>
      </c>
      <c r="D103" s="114">
        <f aca="true" t="shared" si="33" ref="D103:G103">+D104+D105+D106+D107+D108+D109+D110+D111+D112</f>
        <v>0</v>
      </c>
      <c r="E103" s="114">
        <f t="shared" si="33"/>
        <v>0</v>
      </c>
      <c r="F103" s="114">
        <f t="shared" si="33"/>
        <v>0</v>
      </c>
      <c r="G103" s="114">
        <f t="shared" si="33"/>
        <v>0</v>
      </c>
      <c r="H103" s="113">
        <f t="shared" si="25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4" ref="E104:E112">+C104+D104</f>
        <v>0</v>
      </c>
      <c r="F104" s="114">
        <v>0</v>
      </c>
      <c r="G104" s="114">
        <v>0</v>
      </c>
      <c r="H104" s="113">
        <f t="shared" si="25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5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34"/>
        <v>0</v>
      </c>
      <c r="F106" s="114">
        <v>0</v>
      </c>
      <c r="G106" s="114">
        <v>0</v>
      </c>
      <c r="H106" s="113">
        <f t="shared" si="25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5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5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5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5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5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5"/>
        <v>0</v>
      </c>
    </row>
    <row r="113" spans="1:8" s="69" customFormat="1" ht="15" customHeight="1">
      <c r="A113" s="224" t="s">
        <v>334</v>
      </c>
      <c r="B113" s="225"/>
      <c r="C113" s="114">
        <f>+C114+C115+C116+C117+C118+C119+C120+C121+C122</f>
        <v>0</v>
      </c>
      <c r="D113" s="114">
        <f aca="true" t="shared" si="35" ref="D113:G113">+D114+D115+D116+D117+D118+D119+D120+D121+D122</f>
        <v>0</v>
      </c>
      <c r="E113" s="114">
        <f t="shared" si="35"/>
        <v>0</v>
      </c>
      <c r="F113" s="114">
        <f t="shared" si="35"/>
        <v>0</v>
      </c>
      <c r="G113" s="114">
        <f t="shared" si="35"/>
        <v>0</v>
      </c>
      <c r="H113" s="113">
        <f t="shared" si="25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6" ref="E114:E122">+C114+D114</f>
        <v>0</v>
      </c>
      <c r="F114" s="114">
        <v>0</v>
      </c>
      <c r="G114" s="114">
        <v>0</v>
      </c>
      <c r="H114" s="113">
        <f t="shared" si="25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6"/>
        <v>0</v>
      </c>
      <c r="F115" s="114">
        <v>0</v>
      </c>
      <c r="G115" s="114">
        <v>0</v>
      </c>
      <c r="H115" s="113">
        <f t="shared" si="25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6"/>
        <v>0</v>
      </c>
      <c r="F116" s="114">
        <v>0</v>
      </c>
      <c r="G116" s="114">
        <v>0</v>
      </c>
      <c r="H116" s="113">
        <f t="shared" si="25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6"/>
        <v>0</v>
      </c>
      <c r="F117" s="114">
        <v>0</v>
      </c>
      <c r="G117" s="114">
        <v>0</v>
      </c>
      <c r="H117" s="113">
        <f t="shared" si="25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6"/>
        <v>0</v>
      </c>
      <c r="F118" s="114">
        <v>0</v>
      </c>
      <c r="G118" s="114">
        <v>0</v>
      </c>
      <c r="H118" s="113">
        <f t="shared" si="25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6"/>
        <v>0</v>
      </c>
      <c r="F119" s="114">
        <v>0</v>
      </c>
      <c r="G119" s="114">
        <v>0</v>
      </c>
      <c r="H119" s="113">
        <f t="shared" si="25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6"/>
        <v>0</v>
      </c>
      <c r="F120" s="114">
        <v>0</v>
      </c>
      <c r="G120" s="114">
        <v>0</v>
      </c>
      <c r="H120" s="113">
        <f t="shared" si="25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6"/>
        <v>0</v>
      </c>
      <c r="F121" s="114">
        <v>0</v>
      </c>
      <c r="G121" s="114">
        <v>0</v>
      </c>
      <c r="H121" s="113">
        <f t="shared" si="25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6"/>
        <v>0</v>
      </c>
      <c r="F122" s="114">
        <v>0</v>
      </c>
      <c r="G122" s="114">
        <v>0</v>
      </c>
      <c r="H122" s="113">
        <f t="shared" si="25"/>
        <v>0</v>
      </c>
    </row>
    <row r="123" spans="1:8" s="69" customFormat="1" ht="15" customHeight="1">
      <c r="A123" s="224" t="s">
        <v>344</v>
      </c>
      <c r="B123" s="225"/>
      <c r="C123" s="114">
        <f>+C124+C125+C126+C127+C128+C129+C130+C131+C132</f>
        <v>0</v>
      </c>
      <c r="D123" s="114">
        <f aca="true" t="shared" si="37" ref="D123:G123">+D124+D125+D126+D127+D128+D129+D130+D131+D132</f>
        <v>0</v>
      </c>
      <c r="E123" s="114">
        <f t="shared" si="37"/>
        <v>0</v>
      </c>
      <c r="F123" s="114">
        <f t="shared" si="37"/>
        <v>0</v>
      </c>
      <c r="G123" s="114">
        <f t="shared" si="37"/>
        <v>0</v>
      </c>
      <c r="H123" s="113">
        <f t="shared" si="25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8" ref="E124:E132">+C124+D124</f>
        <v>0</v>
      </c>
      <c r="F124" s="114">
        <v>0</v>
      </c>
      <c r="G124" s="114">
        <v>0</v>
      </c>
      <c r="H124" s="113">
        <f t="shared" si="25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8"/>
        <v>0</v>
      </c>
      <c r="F125" s="114">
        <v>0</v>
      </c>
      <c r="G125" s="114">
        <v>0</v>
      </c>
      <c r="H125" s="113">
        <f t="shared" si="25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8"/>
        <v>0</v>
      </c>
      <c r="F126" s="114">
        <v>0</v>
      </c>
      <c r="G126" s="114">
        <v>0</v>
      </c>
      <c r="H126" s="113">
        <f t="shared" si="25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8"/>
        <v>0</v>
      </c>
      <c r="F127" s="114">
        <v>0</v>
      </c>
      <c r="G127" s="114">
        <v>0</v>
      </c>
      <c r="H127" s="113">
        <f t="shared" si="25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8"/>
        <v>0</v>
      </c>
      <c r="F128" s="114">
        <v>0</v>
      </c>
      <c r="G128" s="114">
        <v>0</v>
      </c>
      <c r="H128" s="113">
        <f t="shared" si="25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8"/>
        <v>0</v>
      </c>
      <c r="F129" s="114">
        <v>0</v>
      </c>
      <c r="G129" s="114">
        <v>0</v>
      </c>
      <c r="H129" s="113">
        <f t="shared" si="25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8"/>
        <v>0</v>
      </c>
      <c r="F130" s="114">
        <v>0</v>
      </c>
      <c r="G130" s="114">
        <v>0</v>
      </c>
      <c r="H130" s="113">
        <f t="shared" si="25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8"/>
        <v>0</v>
      </c>
      <c r="F131" s="114">
        <v>0</v>
      </c>
      <c r="G131" s="114">
        <v>0</v>
      </c>
      <c r="H131" s="113">
        <f t="shared" si="25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8"/>
        <v>0</v>
      </c>
      <c r="F132" s="114">
        <v>0</v>
      </c>
      <c r="G132" s="114">
        <v>0</v>
      </c>
      <c r="H132" s="113">
        <f t="shared" si="25"/>
        <v>0</v>
      </c>
    </row>
    <row r="133" spans="1:8" s="69" customFormat="1" ht="15" customHeight="1">
      <c r="A133" s="224" t="s">
        <v>354</v>
      </c>
      <c r="B133" s="225"/>
      <c r="C133" s="114">
        <f>+C134+C135+C136</f>
        <v>0</v>
      </c>
      <c r="D133" s="114">
        <f aca="true" t="shared" si="39" ref="D133:G133">+D134+D135+D136</f>
        <v>0</v>
      </c>
      <c r="E133" s="114">
        <f t="shared" si="39"/>
        <v>0</v>
      </c>
      <c r="F133" s="114">
        <f t="shared" si="39"/>
        <v>0</v>
      </c>
      <c r="G133" s="114">
        <f t="shared" si="39"/>
        <v>0</v>
      </c>
      <c r="H133" s="113">
        <f t="shared" si="25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0" ref="E134:E136">+C134+D134</f>
        <v>0</v>
      </c>
      <c r="F134" s="114">
        <v>0</v>
      </c>
      <c r="G134" s="114">
        <v>0</v>
      </c>
      <c r="H134" s="113">
        <f t="shared" si="25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0"/>
        <v>0</v>
      </c>
      <c r="F135" s="114">
        <v>0</v>
      </c>
      <c r="G135" s="114">
        <v>0</v>
      </c>
      <c r="H135" s="113">
        <f t="shared" si="25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0"/>
        <v>0</v>
      </c>
      <c r="F136" s="114">
        <v>0</v>
      </c>
      <c r="G136" s="114">
        <v>0</v>
      </c>
      <c r="H136" s="113">
        <f t="shared" si="25"/>
        <v>0</v>
      </c>
    </row>
    <row r="137" spans="1:8" s="69" customFormat="1" ht="15" customHeight="1">
      <c r="A137" s="224" t="s">
        <v>358</v>
      </c>
      <c r="B137" s="225"/>
      <c r="C137" s="114">
        <f>+C138+C139+C140+C141+C142+C143+C144+C145</f>
        <v>0</v>
      </c>
      <c r="D137" s="114">
        <f aca="true" t="shared" si="41" ref="D137:G137">+D138+D139+D140+D141+D142+D143+D144+D145</f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  <c r="H137" s="113">
        <f aca="true" t="shared" si="42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3" ref="E138:E145">+C138+D138</f>
        <v>0</v>
      </c>
      <c r="F138" s="114">
        <v>0</v>
      </c>
      <c r="G138" s="114">
        <v>0</v>
      </c>
      <c r="H138" s="113">
        <f t="shared" si="42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3"/>
        <v>0</v>
      </c>
      <c r="F139" s="114">
        <v>0</v>
      </c>
      <c r="G139" s="114">
        <v>0</v>
      </c>
      <c r="H139" s="113">
        <f t="shared" si="42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3"/>
        <v>0</v>
      </c>
      <c r="F140" s="114">
        <v>0</v>
      </c>
      <c r="G140" s="114">
        <v>0</v>
      </c>
      <c r="H140" s="113">
        <f t="shared" si="42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3"/>
        <v>0</v>
      </c>
      <c r="F141" s="114">
        <v>0</v>
      </c>
      <c r="G141" s="114">
        <v>0</v>
      </c>
      <c r="H141" s="113">
        <f t="shared" si="42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3"/>
        <v>0</v>
      </c>
      <c r="F142" s="114">
        <v>0</v>
      </c>
      <c r="G142" s="114">
        <v>0</v>
      </c>
      <c r="H142" s="113">
        <f t="shared" si="42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3"/>
        <v>0</v>
      </c>
      <c r="F143" s="114">
        <v>0</v>
      </c>
      <c r="G143" s="114">
        <v>0</v>
      </c>
      <c r="H143" s="113">
        <f t="shared" si="42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3"/>
        <v>0</v>
      </c>
      <c r="F144" s="114">
        <v>0</v>
      </c>
      <c r="G144" s="114">
        <v>0</v>
      </c>
      <c r="H144" s="113">
        <f t="shared" si="42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3"/>
        <v>0</v>
      </c>
      <c r="F145" s="114">
        <v>0</v>
      </c>
      <c r="G145" s="114">
        <v>0</v>
      </c>
      <c r="H145" s="113">
        <f t="shared" si="42"/>
        <v>0</v>
      </c>
    </row>
    <row r="146" spans="1:8" s="69" customFormat="1" ht="15" customHeight="1">
      <c r="A146" s="224" t="s">
        <v>367</v>
      </c>
      <c r="B146" s="225"/>
      <c r="C146" s="114">
        <f>+C147+C148+C149</f>
        <v>0</v>
      </c>
      <c r="D146" s="114">
        <f aca="true" t="shared" si="44" ref="D146:G146">+D147+D148+D149</f>
        <v>0</v>
      </c>
      <c r="E146" s="114">
        <f t="shared" si="44"/>
        <v>0</v>
      </c>
      <c r="F146" s="114">
        <f t="shared" si="44"/>
        <v>0</v>
      </c>
      <c r="G146" s="114">
        <f t="shared" si="44"/>
        <v>0</v>
      </c>
      <c r="H146" s="113">
        <f t="shared" si="42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5" ref="E147">+C147+D147</f>
        <v>0</v>
      </c>
      <c r="F147" s="114">
        <v>0</v>
      </c>
      <c r="G147" s="114">
        <v>0</v>
      </c>
      <c r="H147" s="113">
        <f t="shared" si="42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6" ref="E148:E149">+C148+D148</f>
        <v>0</v>
      </c>
      <c r="F148" s="114">
        <v>0</v>
      </c>
      <c r="G148" s="114">
        <v>0</v>
      </c>
      <c r="H148" s="113">
        <f t="shared" si="42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6"/>
        <v>0</v>
      </c>
      <c r="F149" s="114">
        <v>0</v>
      </c>
      <c r="G149" s="114">
        <v>0</v>
      </c>
      <c r="H149" s="113">
        <f t="shared" si="42"/>
        <v>0</v>
      </c>
    </row>
    <row r="150" spans="1:8" s="69" customFormat="1" ht="15" customHeight="1">
      <c r="A150" s="224" t="s">
        <v>371</v>
      </c>
      <c r="B150" s="225"/>
      <c r="C150" s="114">
        <f>+C151+C152+C153+C154+C155+C156+C157</f>
        <v>0</v>
      </c>
      <c r="D150" s="114">
        <f aca="true" t="shared" si="47" ref="D150:G150">+D151+D152+D153+D154+D155+D156+D157</f>
        <v>0</v>
      </c>
      <c r="E150" s="114">
        <f t="shared" si="47"/>
        <v>0</v>
      </c>
      <c r="F150" s="114">
        <f t="shared" si="47"/>
        <v>0</v>
      </c>
      <c r="G150" s="114">
        <f t="shared" si="47"/>
        <v>0</v>
      </c>
      <c r="H150" s="113">
        <f t="shared" si="42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8" ref="E151:E157">+C151+D151</f>
        <v>0</v>
      </c>
      <c r="F151" s="114">
        <v>0</v>
      </c>
      <c r="G151" s="114">
        <v>0</v>
      </c>
      <c r="H151" s="113">
        <f t="shared" si="42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8"/>
        <v>0</v>
      </c>
      <c r="F152" s="114">
        <v>0</v>
      </c>
      <c r="G152" s="114">
        <v>0</v>
      </c>
      <c r="H152" s="113">
        <f t="shared" si="42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8"/>
        <v>0</v>
      </c>
      <c r="F153" s="114">
        <v>0</v>
      </c>
      <c r="G153" s="114">
        <v>0</v>
      </c>
      <c r="H153" s="113">
        <f t="shared" si="42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8"/>
        <v>0</v>
      </c>
      <c r="F154" s="114">
        <v>0</v>
      </c>
      <c r="G154" s="114">
        <v>0</v>
      </c>
      <c r="H154" s="113">
        <f t="shared" si="42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8"/>
        <v>0</v>
      </c>
      <c r="F155" s="114">
        <v>0</v>
      </c>
      <c r="G155" s="114">
        <v>0</v>
      </c>
      <c r="H155" s="113">
        <f t="shared" si="42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8"/>
        <v>0</v>
      </c>
      <c r="F156" s="114">
        <v>0</v>
      </c>
      <c r="G156" s="114">
        <v>0</v>
      </c>
      <c r="H156" s="113">
        <f t="shared" si="42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8"/>
        <v>0</v>
      </c>
      <c r="F157" s="114">
        <v>0</v>
      </c>
      <c r="G157" s="114">
        <v>0</v>
      </c>
      <c r="H157" s="113">
        <f t="shared" si="42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26" t="s">
        <v>380</v>
      </c>
      <c r="B159" s="227"/>
      <c r="C159" s="113">
        <f>+C8+C84</f>
        <v>15863492</v>
      </c>
      <c r="D159" s="113">
        <f>+D8+D84</f>
        <v>4012188</v>
      </c>
      <c r="E159" s="113">
        <f>+E8+E84</f>
        <v>19875680</v>
      </c>
      <c r="F159" s="113">
        <f>+F8+F84</f>
        <v>14363800</v>
      </c>
      <c r="G159" s="113">
        <f>+G8+G84</f>
        <v>14363800</v>
      </c>
      <c r="H159" s="113">
        <f t="shared" si="42"/>
        <v>5511880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N24"/>
  <sheetViews>
    <sheetView view="pageBreakPreview" zoomScale="140" zoomScaleSheetLayoutView="140" workbookViewId="0" topLeftCell="A1">
      <selection activeCell="F13" sqref="F13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76" t="str">
        <f>+'1'!OLE_LINK1</f>
        <v>UNIVERSIDAD POLITECNICA DE TLAXCALA REGION PONIENTE</v>
      </c>
      <c r="B1" s="250"/>
      <c r="C1" s="250"/>
      <c r="D1" s="250"/>
      <c r="E1" s="250"/>
      <c r="F1" s="250"/>
      <c r="G1" s="177"/>
    </row>
    <row r="2" spans="1:7" ht="15">
      <c r="A2" s="153" t="s">
        <v>299</v>
      </c>
      <c r="B2" s="154"/>
      <c r="C2" s="154"/>
      <c r="D2" s="154"/>
      <c r="E2" s="154"/>
      <c r="F2" s="154"/>
      <c r="G2" s="155"/>
    </row>
    <row r="3" spans="1:7" ht="15">
      <c r="A3" s="153" t="s">
        <v>381</v>
      </c>
      <c r="B3" s="154"/>
      <c r="C3" s="154"/>
      <c r="D3" s="154"/>
      <c r="E3" s="154"/>
      <c r="F3" s="154"/>
      <c r="G3" s="155"/>
    </row>
    <row r="4" spans="1:7" ht="15">
      <c r="A4" s="153" t="str">
        <f>+2!A3:I3</f>
        <v>Del 1 de enero al 30 de septiembre de 2018</v>
      </c>
      <c r="B4" s="154"/>
      <c r="C4" s="154"/>
      <c r="D4" s="154"/>
      <c r="E4" s="154"/>
      <c r="F4" s="154"/>
      <c r="G4" s="155"/>
    </row>
    <row r="5" spans="1:7" ht="12" thickBot="1">
      <c r="A5" s="156" t="s">
        <v>1</v>
      </c>
      <c r="B5" s="157"/>
      <c r="C5" s="157"/>
      <c r="D5" s="157"/>
      <c r="E5" s="157"/>
      <c r="F5" s="157"/>
      <c r="G5" s="158"/>
    </row>
    <row r="6" spans="1:7" ht="12" thickBot="1">
      <c r="A6" s="178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79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9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15863492</v>
      </c>
      <c r="C9" s="130">
        <f aca="true" t="shared" si="0" ref="C9:G9">SUM(C10:C11)</f>
        <v>4012188</v>
      </c>
      <c r="D9" s="130">
        <f>SUM(D10:D11)</f>
        <v>19875680</v>
      </c>
      <c r="E9" s="130">
        <f t="shared" si="0"/>
        <v>14393800</v>
      </c>
      <c r="F9" s="130">
        <f t="shared" si="0"/>
        <v>14393800</v>
      </c>
      <c r="G9" s="130">
        <f t="shared" si="0"/>
        <v>5481880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7500000</v>
      </c>
      <c r="C10" s="64">
        <v>3533388</v>
      </c>
      <c r="D10" s="64">
        <f>+B10+C10</f>
        <v>11033388</v>
      </c>
      <c r="E10" s="64">
        <v>8958395</v>
      </c>
      <c r="F10" s="64">
        <v>8958395</v>
      </c>
      <c r="G10" s="64">
        <f aca="true" t="shared" si="1" ref="G10:G11">+D10-E10</f>
        <v>2074993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8363492</v>
      </c>
      <c r="C11" s="64">
        <v>478800</v>
      </c>
      <c r="D11" s="64">
        <f>+B11+C11</f>
        <v>8842292</v>
      </c>
      <c r="E11" s="64">
        <v>5435405</v>
      </c>
      <c r="F11" s="64">
        <v>5435405</v>
      </c>
      <c r="G11" s="64">
        <f t="shared" si="1"/>
        <v>3406887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15863492</v>
      </c>
      <c r="C18" s="130">
        <f t="shared" si="3"/>
        <v>4012188</v>
      </c>
      <c r="D18" s="130">
        <f t="shared" si="3"/>
        <v>19875680</v>
      </c>
      <c r="E18" s="130">
        <f>+E9+E14</f>
        <v>14393800</v>
      </c>
      <c r="F18" s="130">
        <f aca="true" t="shared" si="4" ref="F18:G18">+F9+F14</f>
        <v>14393800</v>
      </c>
      <c r="G18" s="130">
        <f t="shared" si="4"/>
        <v>5481880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H84"/>
  <sheetViews>
    <sheetView view="pageBreakPreview" zoomScale="130" zoomScaleSheetLayoutView="130" workbookViewId="0" topLeftCell="A7">
      <selection activeCell="H25" sqref="H25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32" t="str">
        <f>+1!A1:G1</f>
        <v>UNIVERSIDAD POLITECNICA DE TLAXCALA REGION PONIENTE</v>
      </c>
      <c r="B1" s="233"/>
      <c r="C1" s="233"/>
      <c r="D1" s="233"/>
      <c r="E1" s="233"/>
      <c r="F1" s="233"/>
      <c r="G1" s="233"/>
      <c r="H1" s="234"/>
    </row>
    <row r="2" spans="1:8" ht="15">
      <c r="A2" s="235" t="s">
        <v>299</v>
      </c>
      <c r="B2" s="236"/>
      <c r="C2" s="236"/>
      <c r="D2" s="236"/>
      <c r="E2" s="236"/>
      <c r="F2" s="236"/>
      <c r="G2" s="236"/>
      <c r="H2" s="237"/>
    </row>
    <row r="3" spans="1:8" ht="15">
      <c r="A3" s="235" t="s">
        <v>386</v>
      </c>
      <c r="B3" s="236"/>
      <c r="C3" s="236"/>
      <c r="D3" s="236"/>
      <c r="E3" s="236"/>
      <c r="F3" s="236"/>
      <c r="G3" s="236"/>
      <c r="H3" s="237"/>
    </row>
    <row r="4" spans="1:8" ht="15">
      <c r="A4" s="235" t="str">
        <f>+2!A3:I3</f>
        <v>Del 1 de enero al 30 de septiembre de 2018</v>
      </c>
      <c r="B4" s="236"/>
      <c r="C4" s="236"/>
      <c r="D4" s="236"/>
      <c r="E4" s="236"/>
      <c r="F4" s="236"/>
      <c r="G4" s="236"/>
      <c r="H4" s="237"/>
    </row>
    <row r="5" spans="1:8" ht="12.75" customHeight="1" thickBot="1">
      <c r="A5" s="238" t="s">
        <v>1</v>
      </c>
      <c r="B5" s="239"/>
      <c r="C5" s="239"/>
      <c r="D5" s="239"/>
      <c r="E5" s="239"/>
      <c r="F5" s="239"/>
      <c r="G5" s="239"/>
      <c r="H5" s="240"/>
    </row>
    <row r="6" spans="1:8" ht="12" customHeight="1" thickBot="1">
      <c r="A6" s="232" t="s">
        <v>2</v>
      </c>
      <c r="B6" s="241"/>
      <c r="C6" s="260" t="s">
        <v>301</v>
      </c>
      <c r="D6" s="261"/>
      <c r="E6" s="261"/>
      <c r="F6" s="261"/>
      <c r="G6" s="262"/>
      <c r="H6" s="184" t="s">
        <v>302</v>
      </c>
    </row>
    <row r="7" spans="1:8" ht="16.5" customHeight="1" thickBot="1">
      <c r="A7" s="238"/>
      <c r="B7" s="242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185"/>
    </row>
    <row r="8" spans="1:8" s="90" customFormat="1" ht="6.75" customHeight="1">
      <c r="A8" s="253"/>
      <c r="B8" s="254"/>
      <c r="C8" s="89"/>
      <c r="D8" s="89"/>
      <c r="E8" s="89"/>
      <c r="F8" s="89"/>
      <c r="G8" s="89"/>
      <c r="H8" s="89"/>
    </row>
    <row r="9" spans="1:8" s="90" customFormat="1" ht="14.25" customHeight="1">
      <c r="A9" s="251" t="s">
        <v>387</v>
      </c>
      <c r="B9" s="255"/>
      <c r="C9" s="113">
        <f>+C10+C20+C29</f>
        <v>15863492</v>
      </c>
      <c r="D9" s="113">
        <f aca="true" t="shared" si="0" ref="D9:G9">+D10+D20+D29</f>
        <v>4012188</v>
      </c>
      <c r="E9" s="113">
        <f t="shared" si="0"/>
        <v>19875680</v>
      </c>
      <c r="F9" s="113">
        <f t="shared" si="0"/>
        <v>14393800</v>
      </c>
      <c r="G9" s="113">
        <f t="shared" si="0"/>
        <v>14393800</v>
      </c>
      <c r="H9" s="113">
        <f>+E9-F9</f>
        <v>5481880</v>
      </c>
    </row>
    <row r="10" spans="1:8" s="90" customFormat="1" ht="14.25" customHeight="1">
      <c r="A10" s="251" t="s">
        <v>388</v>
      </c>
      <c r="B10" s="252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1" t="s">
        <v>397</v>
      </c>
      <c r="B20" s="252"/>
      <c r="C20" s="113">
        <f>+C21+C22+C23+C24+C25+C26+C27</f>
        <v>15863492</v>
      </c>
      <c r="D20" s="113">
        <f aca="true" t="shared" si="3" ref="D20:G20">+D21+D22+D23+D24+D25+D26+D27</f>
        <v>4012188</v>
      </c>
      <c r="E20" s="113">
        <f t="shared" si="3"/>
        <v>19875680</v>
      </c>
      <c r="F20" s="113">
        <f t="shared" si="3"/>
        <v>14393800</v>
      </c>
      <c r="G20" s="113">
        <f t="shared" si="3"/>
        <v>14393800</v>
      </c>
      <c r="H20" s="113">
        <f t="shared" si="2"/>
        <v>5481880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+6B!B9:B9</f>
        <v>15863492</v>
      </c>
      <c r="D25" s="114">
        <f>+6B!C9</f>
        <v>4012188</v>
      </c>
      <c r="E25" s="114">
        <f>+6B!D9</f>
        <v>19875680</v>
      </c>
      <c r="F25" s="114">
        <f>+6B!E9</f>
        <v>14393800</v>
      </c>
      <c r="G25" s="114">
        <f>+6B!F9</f>
        <v>14393800</v>
      </c>
      <c r="H25" s="114">
        <f t="shared" si="2"/>
        <v>5481880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1" t="s">
        <v>405</v>
      </c>
      <c r="B29" s="252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1" t="s">
        <v>415</v>
      </c>
      <c r="B40" s="252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1" t="s">
        <v>420</v>
      </c>
      <c r="B46" s="252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1" t="s">
        <v>388</v>
      </c>
      <c r="B47" s="252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1" t="s">
        <v>397</v>
      </c>
      <c r="B57" s="252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+6B!B14</f>
        <v>0</v>
      </c>
      <c r="D62" s="114">
        <f>+6B!C14</f>
        <v>0</v>
      </c>
      <c r="E62" s="114">
        <f>+6B!D14</f>
        <v>0</v>
      </c>
      <c r="F62" s="114">
        <f>+6B!E14</f>
        <v>0</v>
      </c>
      <c r="G62" s="114">
        <f>+6B!F14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10.5" customHeight="1" thickBot="1">
      <c r="A65" s="258"/>
      <c r="B65" s="259"/>
      <c r="C65" s="118"/>
      <c r="D65" s="118"/>
      <c r="E65" s="118"/>
      <c r="F65" s="118"/>
      <c r="G65" s="118"/>
      <c r="H65" s="118"/>
    </row>
    <row r="66" spans="1:8" s="90" customFormat="1" ht="15" customHeight="1">
      <c r="A66" s="256" t="s">
        <v>405</v>
      </c>
      <c r="B66" s="257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1" t="s">
        <v>415</v>
      </c>
      <c r="B77" s="252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1" t="s">
        <v>380</v>
      </c>
      <c r="B83" s="252"/>
      <c r="C83" s="113">
        <f>+C9+C46</f>
        <v>15863492</v>
      </c>
      <c r="D83" s="113">
        <f aca="true" t="shared" si="12" ref="D83:G83">+D9+D46</f>
        <v>4012188</v>
      </c>
      <c r="E83" s="113">
        <f t="shared" si="12"/>
        <v>19875680</v>
      </c>
      <c r="F83" s="113">
        <f t="shared" si="12"/>
        <v>14393800</v>
      </c>
      <c r="G83" s="113">
        <f t="shared" si="12"/>
        <v>14393800</v>
      </c>
      <c r="H83" s="113">
        <f t="shared" si="10"/>
        <v>5481880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O32"/>
  <sheetViews>
    <sheetView view="pageBreakPreview" zoomScale="140" zoomScaleSheetLayoutView="140" workbookViewId="0" topLeftCell="A1">
      <selection activeCell="D18" sqref="D18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0" t="str">
        <f>+'1'!OLE_LINK1</f>
        <v>UNIVERSIDAD POLITECNICA DE TLAXCALA REGION PONIENTE</v>
      </c>
      <c r="B1" s="151"/>
      <c r="C1" s="151"/>
      <c r="D1" s="151"/>
      <c r="E1" s="151"/>
      <c r="F1" s="151"/>
      <c r="G1" s="263"/>
    </row>
    <row r="2" spans="1:7" ht="15">
      <c r="A2" s="218" t="s">
        <v>299</v>
      </c>
      <c r="B2" s="219"/>
      <c r="C2" s="219"/>
      <c r="D2" s="219"/>
      <c r="E2" s="219"/>
      <c r="F2" s="219"/>
      <c r="G2" s="264"/>
    </row>
    <row r="3" spans="1:7" ht="15">
      <c r="A3" s="218" t="s">
        <v>421</v>
      </c>
      <c r="B3" s="219"/>
      <c r="C3" s="219"/>
      <c r="D3" s="219"/>
      <c r="E3" s="219"/>
      <c r="F3" s="219"/>
      <c r="G3" s="264"/>
    </row>
    <row r="4" spans="1:7" ht="15">
      <c r="A4" s="218" t="str">
        <f>+2!A3:I3</f>
        <v>Del 1 de enero al 30 de septiembre de 2018</v>
      </c>
      <c r="B4" s="219"/>
      <c r="C4" s="219"/>
      <c r="D4" s="219"/>
      <c r="E4" s="219"/>
      <c r="F4" s="219"/>
      <c r="G4" s="264"/>
    </row>
    <row r="5" spans="1:7" ht="12" thickBot="1">
      <c r="A5" s="221" t="s">
        <v>1</v>
      </c>
      <c r="B5" s="222"/>
      <c r="C5" s="222"/>
      <c r="D5" s="222"/>
      <c r="E5" s="222"/>
      <c r="F5" s="222"/>
      <c r="G5" s="265"/>
    </row>
    <row r="6" spans="1:7" ht="12" thickBot="1">
      <c r="A6" s="159" t="s">
        <v>2</v>
      </c>
      <c r="B6" s="173" t="s">
        <v>301</v>
      </c>
      <c r="C6" s="174"/>
      <c r="D6" s="174"/>
      <c r="E6" s="174"/>
      <c r="F6" s="175"/>
      <c r="G6" s="178" t="s">
        <v>302</v>
      </c>
    </row>
    <row r="7" spans="1:7" ht="23.25" thickBot="1">
      <c r="A7" s="161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9"/>
    </row>
    <row r="8" spans="1:7" ht="22.5" customHeight="1">
      <c r="A8" s="140" t="s">
        <v>423</v>
      </c>
      <c r="B8" s="130">
        <f>+B9+B10+B11+B14+B15+B18</f>
        <v>12213354</v>
      </c>
      <c r="C8" s="130">
        <f aca="true" t="shared" si="0" ref="C8:F8">+C9+C10+C11+C14+C15+C18</f>
        <v>1385284</v>
      </c>
      <c r="D8" s="130">
        <f t="shared" si="0"/>
        <v>13598638</v>
      </c>
      <c r="E8" s="130">
        <f t="shared" si="0"/>
        <v>9254593</v>
      </c>
      <c r="F8" s="130">
        <f t="shared" si="0"/>
        <v>9254593</v>
      </c>
      <c r="G8" s="130">
        <f>+D8-E8</f>
        <v>4344045</v>
      </c>
    </row>
    <row r="9" spans="1:15" ht="22.5" customHeight="1">
      <c r="A9" s="94" t="s">
        <v>424</v>
      </c>
      <c r="B9" s="64">
        <v>6717345</v>
      </c>
      <c r="C9" s="64">
        <v>263340</v>
      </c>
      <c r="D9" s="64">
        <f aca="true" t="shared" si="1" ref="D9:D30">+B9+C9</f>
        <v>6980685</v>
      </c>
      <c r="E9" s="64">
        <v>6478215</v>
      </c>
      <c r="F9" s="64">
        <v>2776378</v>
      </c>
      <c r="G9" s="64">
        <f aca="true" t="shared" si="2" ref="G9:G31">+D9-E9</f>
        <v>502470</v>
      </c>
      <c r="H9" s="147"/>
      <c r="I9" s="147"/>
      <c r="J9" s="147"/>
      <c r="K9" s="147">
        <v>9254593</v>
      </c>
      <c r="L9" s="147"/>
      <c r="M9" s="147"/>
      <c r="N9" s="147"/>
      <c r="O9" s="147"/>
    </row>
    <row r="10" spans="1:15" ht="22.5" customHeight="1">
      <c r="A10" s="94" t="s">
        <v>425</v>
      </c>
      <c r="B10" s="64">
        <v>5496009</v>
      </c>
      <c r="C10" s="64">
        <v>1121944</v>
      </c>
      <c r="D10" s="64">
        <f t="shared" si="1"/>
        <v>6617953</v>
      </c>
      <c r="E10" s="64">
        <v>2776378</v>
      </c>
      <c r="F10" s="64">
        <v>6478215</v>
      </c>
      <c r="G10" s="64">
        <f t="shared" si="2"/>
        <v>3841575</v>
      </c>
      <c r="I10" s="147"/>
      <c r="J10" s="147"/>
      <c r="K10" s="147"/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>
        <v>13598638</v>
      </c>
      <c r="J11" s="147"/>
      <c r="K11" s="147"/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/>
      <c r="J12" s="147"/>
      <c r="K12" s="147">
        <f>+K9*0.7</f>
        <v>6478215.1</v>
      </c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>
        <f>+K9-K12</f>
        <v>2776377.9000000004</v>
      </c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>
        <v>9254593</v>
      </c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1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</row>
    <row r="17" spans="1:9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>
        <f>+I18-C9</f>
        <v>1121944</v>
      </c>
    </row>
    <row r="18" spans="1:9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  <c r="I18" s="7">
        <v>1385284</v>
      </c>
    </row>
    <row r="19" spans="1:7" ht="22.5" customHeight="1">
      <c r="A19" s="94"/>
      <c r="B19" s="64"/>
      <c r="C19" s="64"/>
      <c r="D19" s="64"/>
      <c r="E19" s="64"/>
      <c r="F19" s="64"/>
      <c r="G19" s="64"/>
    </row>
    <row r="20" spans="1:7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12213354</v>
      </c>
      <c r="C31" s="130">
        <f aca="true" t="shared" si="8" ref="C31:F31">+C8+C20</f>
        <v>1385284</v>
      </c>
      <c r="D31" s="130">
        <f t="shared" si="8"/>
        <v>13598638</v>
      </c>
      <c r="E31" s="130">
        <f t="shared" si="8"/>
        <v>9254593</v>
      </c>
      <c r="F31" s="130">
        <f t="shared" si="8"/>
        <v>9254593</v>
      </c>
      <c r="G31" s="130">
        <f t="shared" si="2"/>
        <v>4344045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2018-10-05T18:21:35Z</cp:lastPrinted>
  <dcterms:created xsi:type="dcterms:W3CDTF">2016-11-22T21:31:38Z</dcterms:created>
  <dcterms:modified xsi:type="dcterms:W3CDTF">2018-10-18T17:26:40Z</dcterms:modified>
  <cp:category/>
  <cp:version/>
  <cp:contentType/>
  <cp:contentStatus/>
</cp:coreProperties>
</file>