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50" tabRatio="661" activeTab="0"/>
  </bookViews>
  <sheets>
    <sheet name="FORMATO 1 ESFD" sheetId="1" r:id="rId1"/>
    <sheet name="FORMATO 2 IADPyOP" sheetId="2" r:id="rId2"/>
    <sheet name="FORMATO 3 IAODF" sheetId="16" r:id="rId3"/>
    <sheet name="FORMATO 4 BP" sheetId="4" r:id="rId4"/>
    <sheet name="FORMATO 5 EAID" sheetId="5" r:id="rId5"/>
    <sheet name="FORMATO 6a) EAEPED" sheetId="6" r:id="rId6"/>
    <sheet name="FORMATO 6b) EAEPED" sheetId="7" r:id="rId7"/>
    <sheet name="FORMATO 6c) EAEPED" sheetId="8" r:id="rId8"/>
    <sheet name="FORMATO 6D SERV PERSONALES" sheetId="17" r:id="rId9"/>
    <sheet name="FORMATO 7 PRIyE" sheetId="10" r:id="rId10"/>
    <sheet name="FORMATO 7c) RI" sheetId="11" r:id="rId11"/>
    <sheet name="FORMATO 7d) RE" sheetId="12" r:id="rId12"/>
    <sheet name="FORMATO 8 IEA" sheetId="13" r:id="rId13"/>
    <sheet name="GUIA DE CUMPLIMIENTO" sheetId="14" r:id="rId14"/>
  </sheets>
  <definedNames>
    <definedName name="_xlnm.Print_Area" localSheetId="3">'FORMATO 4 BP'!$A$1:$E$97</definedName>
    <definedName name="_xlnm.Print_Area" localSheetId="5">'FORMATO 6a) EAEPED'!$A$1:$I$165</definedName>
    <definedName name="_xlnm.Print_Area" localSheetId="6">'FORMATO 6b) EAEPED'!$A$1:$G$43</definedName>
    <definedName name="_xlnm.Print_Area" localSheetId="7">'FORMATO 6c) EAEPED'!$A$1:$H$105</definedName>
    <definedName name="_xlnm.Print_Area" localSheetId="13">'GUIA DE CUMPLIMIENTO'!$A$1:$K$127</definedName>
    <definedName name="_xlnm.Print_Titles" localSheetId="0">'FORMATO 1 ESFD'!$1:$7</definedName>
    <definedName name="_xlnm.Print_Titles" localSheetId="5">'FORMATO 6a) EAEPED'!$1:$10</definedName>
    <definedName name="_xlnm.Print_Titles" localSheetId="7">'FORMATO 6c) EAEPED'!$1:$10</definedName>
    <definedName name="_xlnm.Print_Titles" localSheetId="13">'GUIA DE CUMPLIMIENTO'!$1:$13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<sst xmlns="http://schemas.openxmlformats.org/spreadsheetml/2006/main" count="1291" uniqueCount="812">
  <si>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</si>
  <si>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</si>
  <si>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</si>
  <si>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</si>
  <si>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</si>
  <si>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</si>
  <si>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</si>
  <si>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</si>
  <si>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</si>
  <si>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</si>
  <si>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</si>
  <si>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</si>
  <si>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</si>
  <si>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</si>
  <si>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</si>
  <si>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</si>
  <si>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</si>
  <si>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</si>
  <si>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</si>
  <si>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</si>
  <si>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</si>
  <si>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</si>
  <si>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</si>
  <si>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</si>
  <si>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</si>
  <si>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</si>
  <si>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</si>
  <si>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</si>
  <si>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</si>
  <si>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</si>
  <si>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</si>
  <si>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</si>
  <si>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</si>
  <si>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</si>
  <si>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</si>
  <si>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</si>
  <si>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</si>
  <si>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</si>
  <si>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</si>
  <si>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</si>
  <si>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</si>
  <si>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</si>
  <si>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</si>
  <si>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</si>
  <si>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</si>
  <si>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</si>
  <si>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</si>
  <si>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</si>
  <si>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</si>
  <si>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</si>
  <si>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</si>
  <si>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</si>
  <si>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</si>
  <si>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</si>
  <si>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</si>
  <si>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</si>
  <si>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</si>
  <si>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</si>
  <si>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</si>
  <si>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</si>
  <si>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</si>
  <si>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</si>
  <si>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</si>
  <si>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</si>
  <si>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</si>
  <si>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</si>
  <si>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</si>
  <si>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</si>
  <si>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</si>
  <si>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</si>
  <si>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</si>
  <si>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</si>
  <si>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</si>
  <si>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</si>
  <si>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</si>
  <si>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</si>
  <si>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</si>
  <si>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</si>
  <si>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</si>
  <si>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</si>
  <si>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</si>
  <si>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</si>
  <si>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</si>
  <si>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</si>
  <si>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</si>
  <si>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</si>
  <si>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</si>
  <si>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</si>
  <si>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</si>
  <si>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</si>
  <si>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</si>
  <si>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</si>
  <si>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</si>
  <si>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</si>
  <si>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</si>
  <si>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</si>
  <si>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</si>
  <si>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</si>
  <si>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</si>
  <si>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</si>
  <si>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</si>
  <si>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</si>
  <si>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</si>
  <si>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Plazo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</si>
  <si>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</si>
  <si>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</si>
  <si>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</si>
  <si>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</si>
  <si>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</si>
  <si>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</si>
  <si>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</si>
  <si>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</si>
  <si>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</si>
  <si>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</si>
  <si>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</si>
  <si>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</si>
  <si>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</si>
  <si>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</si>
  <si>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</si>
  <si>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</si>
  <si>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</si>
  <si>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 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</si>
  <si>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</si>
  <si>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</si>
  <si>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</si>
  <si>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</si>
  <si>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</si>
  <si>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</si>
  <si>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</si>
  <si>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</si>
  <si>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</si>
  <si>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</si>
  <si>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</si>
  <si>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</si>
  <si>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</si>
  <si>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</si>
  <si>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</si>
  <si>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</si>
  <si>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</si>
  <si>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 G1)</t>
  </si>
  <si>
    <t>V. Balance Presupuestario de Recursos Disponibles (V = A1 + A3.1 B 1 + C1)</t>
  </si>
  <si>
    <t xml:space="preserve">VI. Balance Presupuestario de Recursos Disponibles sin Financiamiento Neto (VI = V </t>
  </si>
  <si>
    <t>A3.1)</t>
  </si>
  <si>
    <t>A3.2 Financiamiento Neto con Fuente de Pago de Transferencias Federales Etiquetadas</t>
  </si>
  <si>
    <t>(A3.2 = F2 G2)</t>
  </si>
  <si>
    <t>C2. Remanentes de Transferencias Federales Etiquetadas aplicados en el periodo</t>
  </si>
  <si>
    <t>VII. Balance Presupuestario de Recursos Etiquetados (VII = A2 + A3.2 B2 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</si>
  <si>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</si>
  <si>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</si>
  <si>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</si>
  <si>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</si>
  <si>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</si>
  <si>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</si>
  <si>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</si>
  <si>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</si>
  <si>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</si>
  <si>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</si>
  <si>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</si>
  <si>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</si>
  <si>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</si>
  <si>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</si>
  <si>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</si>
  <si>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</si>
  <si>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</si>
  <si>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</si>
  <si>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</si>
  <si>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</si>
  <si>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</si>
  <si>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</si>
  <si>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</si>
  <si>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</si>
  <si>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</si>
  <si>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</si>
  <si>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</si>
  <si>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</si>
  <si>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</si>
  <si>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</si>
  <si>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</si>
  <si>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</si>
  <si>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</si>
  <si>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</si>
  <si>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</si>
  <si>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</si>
  <si>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</si>
  <si>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</si>
  <si>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</si>
  <si>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</si>
  <si>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</si>
  <si>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</si>
  <si>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</si>
  <si>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</si>
  <si>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</si>
  <si>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</si>
  <si>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</si>
  <si>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</si>
  <si>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</si>
  <si>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</si>
  <si>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</si>
  <si>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</si>
  <si>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</si>
  <si>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</si>
  <si>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</si>
  <si>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</si>
  <si>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</si>
  <si>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</si>
  <si>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</si>
  <si>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</si>
  <si>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</si>
  <si>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</si>
  <si>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</si>
  <si>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</si>
  <si>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</si>
  <si>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</si>
  <si>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</si>
  <si>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</si>
  <si>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</si>
  <si>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</si>
  <si>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</si>
  <si>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</si>
  <si>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</si>
  <si>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</si>
  <si>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</si>
  <si>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</si>
  <si>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</si>
  <si>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</si>
  <si>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</si>
  <si>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</si>
  <si>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</si>
  <si>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</si>
  <si>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</si>
  <si>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 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</si>
  <si>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</si>
  <si>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</si>
  <si>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</si>
  <si>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</si>
  <si>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</si>
  <si>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</si>
  <si>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</si>
  <si>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</si>
  <si>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</si>
  <si>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</si>
  <si>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</si>
  <si>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</si>
  <si>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</si>
  <si>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</si>
  <si>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</si>
  <si>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</si>
  <si>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</si>
  <si>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</si>
  <si>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</si>
  <si>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</si>
  <si>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</si>
  <si>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</si>
  <si>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</si>
  <si>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</si>
  <si>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</si>
  <si>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</si>
  <si>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</si>
  <si>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</si>
  <si>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</si>
  <si>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</si>
  <si>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</si>
  <si>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</si>
  <si>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</si>
  <si>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</si>
  <si>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</si>
  <si>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</si>
  <si>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</si>
  <si>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</si>
  <si>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</si>
  <si>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</si>
  <si>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</si>
  <si>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</si>
  <si>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</si>
  <si>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</si>
  <si>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</si>
  <si>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</si>
  <si>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</si>
  <si>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</si>
  <si>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</si>
  <si>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</si>
  <si>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</si>
  <si>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</si>
  <si>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</si>
  <si>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</si>
  <si>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</si>
  <si>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</si>
  <si>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</si>
  <si>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</si>
  <si>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</si>
  <si>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</si>
  <si>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</si>
  <si>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</si>
  <si>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</si>
  <si>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</si>
  <si>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</si>
  <si>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</si>
  <si>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</si>
  <si>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</si>
  <si>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</si>
  <si>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</si>
  <si>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</si>
  <si>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</si>
  <si>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</si>
  <si>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</si>
  <si>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</si>
  <si>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</si>
  <si>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</si>
  <si>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</si>
  <si>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</si>
  <si>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</si>
  <si>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</si>
  <si>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</si>
  <si>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</si>
  <si>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</si>
  <si>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</si>
  <si>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</si>
  <si>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</si>
  <si>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</si>
  <si>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</si>
  <si>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</si>
  <si>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</si>
  <si>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</si>
  <si>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</si>
  <si>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</si>
  <si>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</si>
  <si>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</si>
  <si>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</si>
  <si>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</si>
  <si>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</si>
  <si>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</si>
  <si>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</si>
  <si>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</si>
  <si>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</si>
  <si>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</si>
  <si>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</si>
  <si>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</si>
  <si>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</si>
  <si>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</si>
  <si>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</si>
  <si>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</si>
  <si>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</si>
  <si>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</si>
  <si>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</si>
  <si>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</si>
  <si>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</si>
  <si>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</si>
  <si>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</si>
  <si>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</si>
  <si>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</si>
  <si>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</si>
  <si>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</si>
  <si>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</si>
  <si>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</si>
  <si>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</si>
  <si>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</si>
  <si>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</si>
  <si>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</si>
  <si>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</si>
  <si>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</si>
  <si>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</si>
  <si>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</si>
  <si>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</si>
  <si>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</si>
  <si>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</si>
  <si>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</si>
  <si>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</si>
  <si>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(de iniciativa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</si>
  <si>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</si>
  <si>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</si>
  <si>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</si>
  <si>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</si>
  <si>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</si>
  <si>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</si>
  <si>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</si>
  <si>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</si>
  <si>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</si>
  <si>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</si>
  <si>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</si>
  <si>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</si>
  <si>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</si>
  <si>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t>Proyecciones de Egresos - LDF</t>
  </si>
  <si>
    <t>Año en Cuestión</t>
  </si>
  <si>
    <t>(de proyecto de</t>
  </si>
  <si>
    <t>presupuesto) (c)</t>
  </si>
  <si>
    <t>Ayudas</t>
  </si>
  <si>
    <t>Resultados de Egresos - LDF</t>
  </si>
  <si>
    <t>Año del</t>
  </si>
  <si>
    <t>Ejercicio</t>
  </si>
  <si>
    <t>1. Los importes corresponden a los egresos totales devengados.</t>
  </si>
  <si>
    <t xml:space="preserve">2. Los importes corresponden a los egresos devengados al cierre trimestral más reciente disponible y estimados para el resto del ejercicio. </t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</si>
  <si>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</si>
  <si>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</si>
  <si>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</si>
  <si>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</si>
  <si>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</si>
  <si>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</si>
  <si>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</si>
  <si>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</si>
  <si>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</si>
  <si>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</si>
  <si>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</si>
  <si>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</si>
  <si>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</si>
  <si>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</si>
  <si>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</si>
  <si>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</si>
  <si>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</si>
  <si>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</si>
  <si>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</si>
  <si>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</si>
  <si>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</si>
  <si>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</si>
  <si>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</si>
  <si>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</si>
  <si>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</si>
  <si>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</si>
  <si>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</si>
  <si>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</si>
  <si>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</si>
  <si>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</si>
  <si>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</si>
  <si>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</si>
  <si>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</si>
  <si>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</si>
  <si>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</si>
  <si>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</si>
  <si>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</si>
  <si>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</si>
  <si>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</si>
  <si>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</si>
  <si>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</si>
  <si>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</si>
  <si>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</si>
  <si>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</si>
  <si>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</si>
  <si>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</si>
  <si>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</si>
  <si>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</si>
  <si>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</si>
  <si>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</si>
  <si>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</si>
  <si>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</si>
  <si>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</si>
  <si>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</si>
  <si>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</si>
  <si>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</si>
  <si>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</si>
  <si>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</si>
  <si>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</si>
  <si>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</si>
  <si>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</si>
  <si>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</si>
  <si>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</si>
  <si>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</si>
  <si>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</si>
  <si>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</si>
  <si>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</si>
  <si>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</si>
  <si>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</si>
  <si>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</si>
  <si>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</si>
  <si>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</si>
  <si>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</si>
  <si>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</si>
  <si>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</si>
  <si>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</si>
  <si>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</si>
  <si>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</si>
  <si>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</si>
  <si>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</si>
  <si>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</si>
  <si>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</si>
  <si>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</si>
  <si>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</si>
  <si>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</si>
  <si>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</si>
  <si>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</si>
  <si>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</si>
  <si>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</si>
  <si>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</si>
  <si>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</si>
  <si>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</si>
  <si>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</si>
  <si>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</si>
  <si>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</si>
  <si>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</si>
  <si>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</si>
  <si>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</si>
  <si>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</si>
  <si>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</si>
  <si>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</si>
  <si>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</si>
  <si>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</si>
  <si>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</si>
  <si>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</si>
  <si>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</si>
  <si>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</si>
  <si>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</si>
  <si>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</si>
  <si>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</si>
  <si>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</si>
  <si>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 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</si>
  <si>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</si>
  <si>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</si>
  <si>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</si>
  <si>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</si>
  <si>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</si>
  <si>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</si>
  <si>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</si>
  <si>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</si>
  <si>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</si>
  <si>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</si>
  <si>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</si>
  <si>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</si>
  <si>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</si>
  <si>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</si>
  <si>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</si>
  <si>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</si>
  <si>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</si>
  <si>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</si>
  <si>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</si>
  <si>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</si>
  <si>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</si>
  <si>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</si>
  <si>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</si>
  <si>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</si>
  <si>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</si>
  <si>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</si>
  <si>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</si>
  <si>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</si>
  <si>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</si>
  <si>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</si>
  <si>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</si>
  <si>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</si>
  <si>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</si>
  <si>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</si>
  <si>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</si>
  <si>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</si>
  <si>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</si>
  <si>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</si>
  <si>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</si>
  <si>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</si>
  <si>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</si>
  <si>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</si>
  <si>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</si>
  <si>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</si>
  <si>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</si>
  <si>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</si>
  <si>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</si>
  <si>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</si>
  <si>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</si>
  <si>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</si>
  <si>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</si>
  <si>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</si>
  <si>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</si>
  <si>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</si>
  <si>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</si>
  <si>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</si>
  <si>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</si>
  <si>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</si>
  <si>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</si>
  <si>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</si>
  <si>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</si>
  <si>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</si>
  <si>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</si>
  <si>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</si>
  <si>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</si>
  <si>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UNIVERSIDAD TECNOLOGICA DE TLAXCALA</t>
  </si>
  <si>
    <t>4. Deuda Contingente 1 (informativo)</t>
  </si>
  <si>
    <t>Informe Analítico de la Deuda Pública y Otros Pasivos</t>
  </si>
  <si>
    <t>Estado de Situación Financiera Detallado-LDF</t>
  </si>
  <si>
    <t>3. Ingresos Derivados de Financiamientos (3 = 1 +2)</t>
  </si>
  <si>
    <t>LIC. DAVID GERARDO HERNÁNDEZ MONTIEL</t>
  </si>
  <si>
    <t>ENCARGADO DE LA DIRECIÓN DE ADMINISTRACIÓN Y FINANZAS</t>
  </si>
  <si>
    <t>RECTOR</t>
  </si>
  <si>
    <t xml:space="preserve">                  LIC. DAVID GERARDO HERNÁNDEZ MONTIEL</t>
  </si>
  <si>
    <r>
      <t>Formato 7 a)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</si>
  <si>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</si>
  <si>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</si>
  <si>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</si>
  <si>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</si>
  <si>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</si>
  <si>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</si>
  <si>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</si>
  <si>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</si>
  <si>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</si>
  <si>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</si>
  <si>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</si>
  <si>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</si>
  <si>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</si>
  <si>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</si>
  <si>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</si>
  <si>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</si>
  <si>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</si>
  <si>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</si>
  <si>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</si>
  <si>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</si>
  <si>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</si>
  <si>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</si>
  <si>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t>A.  Servicios Personales</t>
  </si>
  <si>
    <t>B.  Materiales y Suministros</t>
  </si>
  <si>
    <t>C.  Servicios Generales</t>
  </si>
  <si>
    <t>D.  Transferencias, Asignaciones, Subsidios y Otras</t>
  </si>
  <si>
    <t>E.  Bienes Muebles, Inmuebles e Intangibles</t>
  </si>
  <si>
    <t>F.  Inversión Pública</t>
  </si>
  <si>
    <t>G.  Inversiones Financieras y Otras Provisiones</t>
  </si>
  <si>
    <t>H.  Participaciones y Aportaciones</t>
  </si>
  <si>
    <t>I.   Deuda Pública</t>
  </si>
  <si>
    <t>ING. HUMBERTO BECERRIL ACOLTZI</t>
  </si>
  <si>
    <r>
      <t>Formato 7 d)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Resultados de Egresos - LDF</t>
    </r>
  </si>
  <si>
    <r>
      <t>Año 5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</si>
  <si>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4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</si>
  <si>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3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</si>
  <si>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2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</si>
  <si>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1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</si>
  <si>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Vigente 2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(d)</t>
    </r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</si>
  <si>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</si>
  <si>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</si>
  <si>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</si>
  <si>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</si>
  <si>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</si>
  <si>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</si>
  <si>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</si>
  <si>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</si>
  <si>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</si>
  <si>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</si>
  <si>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</si>
  <si>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</si>
  <si>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</si>
  <si>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</si>
  <si>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</si>
  <si>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</si>
  <si>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</si>
  <si>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</si>
  <si>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</si>
  <si>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</si>
  <si>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</si>
  <si>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</si>
  <si>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</si>
  <si>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</si>
  <si>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</si>
  <si>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</si>
  <si>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</si>
  <si>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</si>
  <si>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</si>
  <si>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</si>
  <si>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</si>
  <si>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</si>
  <si>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</si>
  <si>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</si>
  <si>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</si>
  <si>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</si>
  <si>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</si>
  <si>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</si>
  <si>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</si>
  <si>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</si>
  <si>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</si>
  <si>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</si>
  <si>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</si>
  <si>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</si>
  <si>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Obligaciones a Corto Plazo (k)</t>
  </si>
  <si>
    <t>Monto</t>
  </si>
  <si>
    <t>Contratado (l)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</si>
  <si>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</si>
  <si>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</si>
  <si>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</si>
  <si>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</si>
  <si>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</si>
  <si>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</si>
  <si>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</si>
  <si>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</si>
  <si>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</si>
  <si>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</si>
  <si>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A. Crédito 1</t>
  </si>
  <si>
    <t>B. Crédito 2</t>
  </si>
  <si>
    <t>C. Crédito XX</t>
  </si>
  <si>
    <t>Ley Proyecto de Presupuesto</t>
  </si>
  <si>
    <t>A. Administración.</t>
  </si>
  <si>
    <t>C. Vinculación.</t>
  </si>
  <si>
    <t>B. Secretaría Académica.</t>
  </si>
  <si>
    <t>Diciembre de</t>
  </si>
  <si>
    <r>
      <t>Formato 4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Balance Presupuestario - LDF</t>
    </r>
  </si>
  <si>
    <r>
      <t>Formato 5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 Ingresos Detallado - LDF</t>
    </r>
  </si>
  <si>
    <r>
      <t>Formato 6 b)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</si>
  <si>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theme="1"/>
        <rFont val="Arial"/>
        <family val="2"/>
      </rPr>
      <t>(Clasificación Administrativa)</t>
    </r>
  </si>
  <si>
    <r>
      <t>                    </t>
    </r>
    <r>
      <rPr>
        <b/>
        <sz val="9"/>
        <color theme="1"/>
        <rFont val="Arial"/>
        <family val="2"/>
      </rPr>
      <t>(Clasificación Funcional)</t>
    </r>
  </si>
  <si>
    <r>
      <t>Formato 7 b)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Proyecciones de Egresos - LDF</t>
    </r>
  </si>
  <si>
    <r>
      <t>1.  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(1=A+B+C+D+E+F+G+H+I)</t>
    </r>
  </si>
  <si>
    <r>
      <t>2.  </t>
    </r>
    <r>
      <rPr>
        <b/>
        <sz val="9"/>
        <color rgb="FF000000"/>
        <rFont val="Arial"/>
        <family val="2"/>
      </rPr>
      <t>Gasto Etiquetado (2=A+B+C+D+E+F+G+H+I)</t>
    </r>
  </si>
  <si>
    <r>
      <t>3.  </t>
    </r>
    <r>
      <rPr>
        <b/>
        <sz val="9"/>
        <color rgb="FF000000"/>
        <rFont val="Arial"/>
        <family val="2"/>
      </rPr>
      <t>Total de Egresos Proyectados (3 = 1 + 2)</t>
    </r>
  </si>
  <si>
    <t>D.  Transferencias, Asignaciones, Subsidios y Otras Ayudas</t>
  </si>
  <si>
    <t xml:space="preserve">H.  Participaciones y Aportaciones </t>
  </si>
  <si>
    <r>
      <t>3.  </t>
    </r>
    <r>
      <rPr>
        <b/>
        <sz val="9"/>
        <color rgb="FF000000"/>
        <rFont val="Arial"/>
        <family val="2"/>
      </rPr>
      <t>Total del Resultado de Egresos (3=1+2)</t>
    </r>
  </si>
  <si>
    <r>
      <t>Formato 8)</t>
    </r>
    <r>
      <rPr>
        <sz val="9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</si>
  <si>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inversión al 20 de</t>
  </si>
  <si>
    <t>20 de Diciembre de</t>
  </si>
  <si>
    <t>inversión al 20</t>
  </si>
  <si>
    <t>de Diciembre de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</si>
  <si>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</si>
  <si>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</si>
  <si>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</si>
  <si>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</si>
  <si>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</si>
  <si>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</si>
  <si>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</si>
  <si>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</si>
  <si>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</si>
  <si>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</si>
  <si>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</si>
  <si>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</si>
  <si>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</si>
  <si>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</si>
  <si>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</si>
  <si>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</si>
  <si>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</si>
  <si>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</si>
  <si>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</si>
  <si>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</si>
  <si>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</si>
  <si>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</si>
  <si>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</si>
  <si>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</si>
  <si>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</si>
  <si>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b7) Otros Derechos a Recibir Efectivo o Equivalentes a Corto Plazo</t>
  </si>
  <si>
    <t>c1) Porción a Corto Plazo de la Deuda Pública</t>
  </si>
  <si>
    <t>c2) Porción a Corto Plazo de Arrendamiento Financiero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</si>
  <si>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</si>
  <si>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</si>
  <si>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</si>
  <si>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</si>
  <si>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</si>
  <si>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</si>
  <si>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</si>
  <si>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</si>
  <si>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</si>
  <si>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</si>
  <si>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</si>
  <si>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</si>
  <si>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</si>
  <si>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</si>
  <si>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</si>
  <si>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</si>
  <si>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</si>
  <si>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</si>
  <si>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f6) Valores y Bienes en Garantía a Corto Plazo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</si>
  <si>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</si>
  <si>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</si>
  <si>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</si>
  <si>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</si>
  <si>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</si>
  <si>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</si>
  <si>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</si>
  <si>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</si>
  <si>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</si>
  <si>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</si>
  <si>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</si>
  <si>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</si>
  <si>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</si>
  <si>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</si>
  <si>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Universidad Tecnologica de Tlaxcala</t>
  </si>
  <si>
    <t xml:space="preserve">Clasificación por Objeto del Gasto (Capítulo y Concepto) </t>
  </si>
  <si>
    <t xml:space="preserve">Ampliaciones/ (Reducciones) </t>
  </si>
  <si>
    <t xml:space="preserve">Modificado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</si>
  <si>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</si>
  <si>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</si>
  <si>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</si>
  <si>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</si>
  <si>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</si>
  <si>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</si>
  <si>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</t>
  </si>
  <si>
    <r>
      <t>Formato 3</t>
    </r>
    <r>
      <rPr>
        <sz val="9"/>
        <color theme="1"/>
        <rFont val="Calibri"/>
        <family val="2"/>
        <scheme val="minor"/>
      </rPr>
      <t>    </t>
    </r>
    <r>
      <rPr>
        <b/>
        <sz val="9"/>
        <color theme="1"/>
        <rFont val="Calibri"/>
        <family val="2"/>
        <scheme val="minor"/>
      </rPr>
      <t>Informe Analítico de Obligaciones Diferentes de Financiamientos - LDF</t>
    </r>
  </si>
  <si>
    <t>prestaciones</t>
  </si>
  <si>
    <t>sociales</t>
  </si>
  <si>
    <t xml:space="preserve">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</si>
  <si>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SEPTIEMBRE 2017</t>
  </si>
  <si>
    <t>servicios personales</t>
  </si>
  <si>
    <t>presupuestarios</t>
  </si>
  <si>
    <t>dif</t>
  </si>
  <si>
    <t>materiales</t>
  </si>
  <si>
    <t>servicios</t>
  </si>
  <si>
    <t>bienes</t>
  </si>
  <si>
    <t>etiquetado</t>
  </si>
  <si>
    <t>no etiquetado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</si>
  <si>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</si>
  <si>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</si>
  <si>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</si>
  <si>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</si>
  <si>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</si>
  <si>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</si>
  <si>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</si>
  <si>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</si>
  <si>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</si>
  <si>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</si>
  <si>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</si>
  <si>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</si>
  <si>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</si>
  <si>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</si>
  <si>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</si>
  <si>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Tlaxcala</t>
  </si>
  <si>
    <t>2017 (d)</t>
  </si>
  <si>
    <t>Diciembre de 2017 (k)</t>
  </si>
  <si>
    <t>2017 (l)</t>
  </si>
  <si>
    <t>2017 (m = g l)</t>
  </si>
  <si>
    <t>Del 01 de Enero al 30 de Junio  de 2018</t>
  </si>
  <si>
    <t>Del 1 de enero al 30 de junio de 2018 (b)</t>
  </si>
  <si>
    <t>Del 01 de enero al 30 de junio de 2018 (b)</t>
  </si>
  <si>
    <t>30 de SEPTIEMBRE de 2018</t>
  </si>
  <si>
    <t>30 SEPTIEMBRE de 2018</t>
  </si>
  <si>
    <t>Al 31 de diciembre de 2017 y al 30 de Septiembre de 2018</t>
  </si>
  <si>
    <t>Del 01 de Enero al 31 de septiembre 2018</t>
  </si>
  <si>
    <t>Del 01 de Enero al 30 de Septiembre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</si>
</sst>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_ ;\-#,##0\ "/>
    <numFmt numFmtId="167" formatCode="0.00_ ;\-0.00\ "/>
    <numFmt numFmtId="168" formatCode="#,##0.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9"/>
      <color rgb="FFFF0000"/>
      <name val="Calibri"/>
      <family val="2"/>
      <scheme val="minor"/>
    </font>
    <font>
      <i/>
      <sz val="9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theme="0"/>
      <name val="Arial Narrow"/>
      <family val="2"/>
    </font>
    <font>
      <sz val="9"/>
      <color theme="0"/>
      <name val="Calibri"/>
      <family val="2"/>
      <scheme val="minor"/>
    </font>
    <font>
      <sz val="10"/>
      <name val="Arial Narrow"/>
      <family val="2"/>
    </font>
    <font>
      <sz val="9"/>
      <name val="Calibri"/>
      <family val="2"/>
      <scheme val="minor"/>
    </font>
    <font>
      <sz val="9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8"/>
      <color theme="1"/>
      <name val="Calibri"/>
      <family val="2"/>
      <scheme val="minor"/>
    </font>
    <font>
      <sz val="10"/>
      <color theme="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rgb="FF000000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rgb="FF000000"/>
      </left>
      <right style="thin"/>
      <top/>
      <bottom/>
    </border>
    <border>
      <left style="thin"/>
      <right/>
      <top/>
      <bottom style="thin"/>
    </border>
    <border>
      <left/>
      <right style="thin">
        <color rgb="FF000000"/>
      </right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/>
      <top style="thin">
        <color rgb="FF000000"/>
      </top>
      <bottom/>
    </border>
    <border>
      <left/>
      <right/>
      <top style="medium"/>
      <bottom/>
    </border>
    <border>
      <left/>
      <right style="thin">
        <color rgb="FF000000"/>
      </right>
      <top/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/>
      <top/>
      <bottom style="thin">
        <color rgb="FF000000"/>
      </bottom>
    </border>
    <border>
      <left style="medium"/>
      <right style="medium"/>
      <top style="medium"/>
      <bottom/>
    </border>
    <border>
      <left/>
      <right style="medium">
        <color rgb="FF000000"/>
      </right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746">
    <xf numFmtId="0" fontId="0" fillId="0" borderId="0" xfId="0"/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/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indent="1"/>
    </xf>
    <xf numFmtId="0" fontId="16" fillId="0" borderId="0" xfId="0" applyFont="1"/>
    <xf numFmtId="0" fontId="4" fillId="3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3"/>
    </xf>
    <xf numFmtId="0" fontId="3" fillId="2" borderId="6" xfId="0" applyFont="1" applyFill="1" applyBorder="1" applyAlignment="1">
      <alignment horizontal="left" vertical="center" indent="3"/>
    </xf>
    <xf numFmtId="0" fontId="4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Fill="1"/>
    <xf numFmtId="0" fontId="8" fillId="3" borderId="6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vertical="center" wrapText="1"/>
    </xf>
    <xf numFmtId="0" fontId="5" fillId="0" borderId="0" xfId="0" applyFont="1" applyBorder="1"/>
    <xf numFmtId="0" fontId="17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indent="1"/>
    </xf>
    <xf numFmtId="44" fontId="5" fillId="0" borderId="0" xfId="22" applyFont="1" applyAlignment="1">
      <alignment horizontal="left"/>
    </xf>
    <xf numFmtId="3" fontId="16" fillId="0" borderId="0" xfId="0" applyNumberFormat="1" applyFont="1" applyAlignment="1">
      <alignment horizontal="right"/>
    </xf>
    <xf numFmtId="3" fontId="3" fillId="2" borderId="6" xfId="0" applyNumberFormat="1" applyFont="1" applyFill="1" applyBorder="1" applyAlignment="1">
      <alignment vertical="center"/>
    </xf>
    <xf numFmtId="164" fontId="3" fillId="2" borderId="6" xfId="21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left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64" fontId="3" fillId="2" borderId="8" xfId="21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5" fillId="0" borderId="6" xfId="0" applyFont="1" applyBorder="1"/>
    <xf numFmtId="3" fontId="3" fillId="2" borderId="0" xfId="0" applyNumberFormat="1" applyFont="1" applyFill="1" applyBorder="1" applyAlignment="1">
      <alignment vertical="center"/>
    </xf>
    <xf numFmtId="164" fontId="8" fillId="2" borderId="6" xfId="21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17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4" fillId="2" borderId="6" xfId="2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indent="5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indent="1"/>
    </xf>
    <xf numFmtId="3" fontId="4" fillId="3" borderId="5" xfId="0" applyNumberFormat="1" applyFont="1" applyFill="1" applyBorder="1" applyAlignment="1">
      <alignment horizontal="right" vertical="center"/>
    </xf>
    <xf numFmtId="3" fontId="4" fillId="3" borderId="8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3" fontId="8" fillId="2" borderId="13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3" fontId="5" fillId="0" borderId="0" xfId="0" applyNumberFormat="1" applyFont="1"/>
    <xf numFmtId="4" fontId="5" fillId="0" borderId="0" xfId="0" applyNumberFormat="1" applyFont="1"/>
    <xf numFmtId="3" fontId="8" fillId="2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3" fontId="16" fillId="0" borderId="0" xfId="0" applyNumberFormat="1" applyFont="1"/>
    <xf numFmtId="0" fontId="14" fillId="0" borderId="0" xfId="0" applyFont="1"/>
    <xf numFmtId="0" fontId="3" fillId="3" borderId="6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justify" vertical="center" wrapText="1"/>
    </xf>
    <xf numFmtId="0" fontId="14" fillId="2" borderId="21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6" fillId="0" borderId="0" xfId="0" applyFont="1"/>
    <xf numFmtId="0" fontId="4" fillId="0" borderId="6" xfId="0" applyFont="1" applyBorder="1" applyAlignment="1">
      <alignment horizontal="left" vertical="center"/>
    </xf>
    <xf numFmtId="3" fontId="14" fillId="0" borderId="0" xfId="0" applyNumberFormat="1" applyFont="1"/>
    <xf numFmtId="0" fontId="9" fillId="0" borderId="0" xfId="0" applyFont="1"/>
    <xf numFmtId="0" fontId="9" fillId="0" borderId="0" xfId="0" applyFont="1" applyFill="1"/>
    <xf numFmtId="3" fontId="3" fillId="2" borderId="13" xfId="0" applyNumberFormat="1" applyFont="1" applyFill="1" applyBorder="1" applyAlignment="1">
      <alignment horizontal="right" vertical="center"/>
    </xf>
    <xf numFmtId="3" fontId="10" fillId="2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3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164" fontId="4" fillId="2" borderId="13" xfId="21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indent="1"/>
    </xf>
    <xf numFmtId="0" fontId="14" fillId="2" borderId="9" xfId="0" applyFont="1" applyFill="1" applyBorder="1"/>
    <xf numFmtId="0" fontId="14" fillId="2" borderId="10" xfId="0" applyFont="1" applyFill="1" applyBorder="1"/>
    <xf numFmtId="0" fontId="3" fillId="2" borderId="2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6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164" fontId="9" fillId="0" borderId="0" xfId="0" applyNumberFormat="1" applyFont="1"/>
    <xf numFmtId="0" fontId="3" fillId="2" borderId="1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right" vertical="center"/>
    </xf>
    <xf numFmtId="0" fontId="3" fillId="6" borderId="23" xfId="0" applyFont="1" applyFill="1" applyBorder="1" applyAlignment="1">
      <alignment horizontal="right" vertical="center"/>
    </xf>
    <xf numFmtId="0" fontId="20" fillId="6" borderId="9" xfId="0" applyFont="1" applyFill="1" applyBorder="1" applyAlignment="1">
      <alignment horizontal="right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20" fillId="2" borderId="24" xfId="0" applyFont="1" applyFill="1" applyBorder="1" applyAlignment="1">
      <alignment vertical="center"/>
    </xf>
    <xf numFmtId="0" fontId="4" fillId="6" borderId="25" xfId="0" applyFont="1" applyFill="1" applyBorder="1" applyAlignment="1">
      <alignment horizontal="center" vertical="center"/>
    </xf>
    <xf numFmtId="164" fontId="3" fillId="2" borderId="0" xfId="21" applyNumberFormat="1" applyFont="1" applyFill="1" applyAlignment="1">
      <alignment horizontal="center" vertical="center"/>
    </xf>
    <xf numFmtId="164" fontId="3" fillId="2" borderId="24" xfId="21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horizontal="right" vertical="center"/>
    </xf>
    <xf numFmtId="0" fontId="3" fillId="6" borderId="0" xfId="0" applyFont="1" applyFill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3" fillId="5" borderId="22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left" vertical="center" indent="1"/>
    </xf>
    <xf numFmtId="3" fontId="4" fillId="2" borderId="6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3" fontId="4" fillId="2" borderId="6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left" vertical="center" indent="1"/>
    </xf>
    <xf numFmtId="3" fontId="14" fillId="0" borderId="0" xfId="0" applyNumberFormat="1" applyFont="1" applyAlignment="1">
      <alignment horizontal="right"/>
    </xf>
    <xf numFmtId="164" fontId="14" fillId="0" borderId="0" xfId="0" applyNumberFormat="1" applyFont="1"/>
    <xf numFmtId="3" fontId="0" fillId="0" borderId="0" xfId="0" applyNumberFormat="1"/>
    <xf numFmtId="0" fontId="3" fillId="2" borderId="26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justify" vertical="center" wrapText="1"/>
    </xf>
    <xf numFmtId="49" fontId="3" fillId="2" borderId="5" xfId="0" applyNumberFormat="1" applyFont="1" applyFill="1" applyBorder="1" applyAlignment="1">
      <alignment vertical="center"/>
    </xf>
    <xf numFmtId="165" fontId="5" fillId="0" borderId="0" xfId="0" applyNumberFormat="1" applyFont="1" applyAlignment="1">
      <alignment horizontal="left"/>
    </xf>
    <xf numFmtId="0" fontId="22" fillId="0" borderId="27" xfId="0" applyFont="1" applyBorder="1" applyAlignment="1">
      <alignment horizontal="left" vertical="center" wrapText="1" indent="2"/>
    </xf>
    <xf numFmtId="165" fontId="22" fillId="0" borderId="28" xfId="0" applyNumberFormat="1" applyFont="1" applyBorder="1" applyAlignment="1">
      <alignment horizontal="right" vertical="center" wrapText="1"/>
    </xf>
    <xf numFmtId="165" fontId="22" fillId="0" borderId="28" xfId="0" applyNumberFormat="1" applyFont="1" applyBorder="1" applyAlignment="1">
      <alignment horizontal="left" vertical="center" wrapText="1" indent="2"/>
    </xf>
    <xf numFmtId="165" fontId="21" fillId="0" borderId="28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horizontal="left" vertical="center" wrapText="1" indent="2"/>
    </xf>
    <xf numFmtId="165" fontId="21" fillId="0" borderId="28" xfId="0" applyNumberFormat="1" applyFont="1" applyBorder="1" applyAlignment="1">
      <alignment horizontal="left" vertical="center" wrapText="1" indent="2"/>
    </xf>
    <xf numFmtId="0" fontId="21" fillId="0" borderId="27" xfId="0" applyFont="1" applyBorder="1" applyAlignment="1">
      <alignment horizontal="left" vertical="center" wrapText="1" indent="4"/>
    </xf>
    <xf numFmtId="165" fontId="21" fillId="0" borderId="27" xfId="0" applyNumberFormat="1" applyFont="1" applyBorder="1" applyAlignment="1">
      <alignment horizontal="left" vertical="center" wrapText="1" indent="4"/>
    </xf>
    <xf numFmtId="165" fontId="21" fillId="0" borderId="27" xfId="0" applyNumberFormat="1" applyFont="1" applyBorder="1" applyAlignment="1">
      <alignment horizontal="left" vertical="center" indent="4"/>
    </xf>
    <xf numFmtId="165" fontId="23" fillId="0" borderId="28" xfId="0" applyNumberFormat="1" applyFont="1" applyBorder="1" applyAlignment="1">
      <alignment horizontal="left" vertical="center" wrapText="1" indent="2"/>
    </xf>
    <xf numFmtId="0" fontId="21" fillId="0" borderId="29" xfId="0" applyFont="1" applyBorder="1" applyAlignment="1">
      <alignment horizontal="left" vertical="center" wrapText="1" indent="2"/>
    </xf>
    <xf numFmtId="165" fontId="21" fillId="0" borderId="21" xfId="0" applyNumberFormat="1" applyFont="1" applyBorder="1" applyAlignment="1">
      <alignment horizontal="center" vertical="center" wrapText="1"/>
    </xf>
    <xf numFmtId="165" fontId="21" fillId="0" borderId="21" xfId="0" applyNumberFormat="1" applyFont="1" applyBorder="1" applyAlignment="1">
      <alignment horizontal="left" vertical="center" wrapText="1" indent="2"/>
    </xf>
    <xf numFmtId="165" fontId="21" fillId="0" borderId="21" xfId="0" applyNumberFormat="1" applyFont="1" applyBorder="1" applyAlignment="1">
      <alignment horizontal="right" vertical="center" wrapText="1"/>
    </xf>
    <xf numFmtId="165" fontId="27" fillId="0" borderId="28" xfId="0" applyNumberFormat="1" applyFont="1" applyFill="1" applyBorder="1" applyAlignment="1" applyProtection="1">
      <alignment horizontal="right" vertical="center" wrapText="1"/>
      <protection/>
    </xf>
    <xf numFmtId="165" fontId="26" fillId="0" borderId="28" xfId="0" applyNumberFormat="1" applyFont="1" applyFill="1" applyBorder="1" applyAlignment="1" applyProtection="1">
      <alignment horizontal="right" vertical="center" wrapText="1"/>
      <protection/>
    </xf>
    <xf numFmtId="0" fontId="14" fillId="2" borderId="0" xfId="0" applyFont="1" applyFill="1" applyBorder="1"/>
    <xf numFmtId="165" fontId="25" fillId="0" borderId="0" xfId="0" applyNumberFormat="1" applyFont="1" applyAlignment="1">
      <alignment vertical="center"/>
    </xf>
    <xf numFmtId="165" fontId="7" fillId="0" borderId="0" xfId="0" applyNumberFormat="1" applyFont="1"/>
    <xf numFmtId="165" fontId="24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21" fillId="0" borderId="26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1" fillId="0" borderId="28" xfId="0" applyFont="1" applyBorder="1"/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 indent="3"/>
    </xf>
    <xf numFmtId="0" fontId="22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 vertical="center"/>
    </xf>
    <xf numFmtId="0" fontId="9" fillId="0" borderId="0" xfId="0" applyFont="1" applyBorder="1"/>
    <xf numFmtId="3" fontId="0" fillId="0" borderId="0" xfId="0" applyNumberFormat="1" applyFont="1"/>
    <xf numFmtId="3" fontId="22" fillId="3" borderId="21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right" vertical="center"/>
    </xf>
    <xf numFmtId="3" fontId="21" fillId="0" borderId="21" xfId="0" applyNumberFormat="1" applyFont="1" applyBorder="1" applyAlignment="1">
      <alignment horizontal="right" vertical="center"/>
    </xf>
    <xf numFmtId="3" fontId="9" fillId="0" borderId="0" xfId="0" applyNumberFormat="1" applyFont="1"/>
    <xf numFmtId="3" fontId="21" fillId="0" borderId="28" xfId="0" applyNumberFormat="1" applyFont="1" applyBorder="1" applyAlignment="1">
      <alignment horizontal="right" vertical="center" wrapText="1"/>
    </xf>
    <xf numFmtId="1" fontId="4" fillId="3" borderId="5" xfId="0" applyNumberFormat="1" applyFont="1" applyFill="1" applyBorder="1" applyAlignment="1">
      <alignment horizontal="center" vertical="center"/>
    </xf>
    <xf numFmtId="1" fontId="16" fillId="0" borderId="0" xfId="0" applyNumberFormat="1" applyFont="1"/>
    <xf numFmtId="1" fontId="16" fillId="0" borderId="0" xfId="0" applyNumberFormat="1" applyFont="1" applyAlignment="1">
      <alignment/>
    </xf>
    <xf numFmtId="1" fontId="5" fillId="0" borderId="0" xfId="0" applyNumberFormat="1" applyFont="1"/>
    <xf numFmtId="164" fontId="4" fillId="2" borderId="37" xfId="21" applyNumberFormat="1" applyFont="1" applyFill="1" applyBorder="1" applyAlignment="1">
      <alignment horizontal="right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 applyProtection="1">
      <alignment horizontal="right" vertical="center" wrapText="1"/>
      <protection/>
    </xf>
    <xf numFmtId="165" fontId="26" fillId="0" borderId="38" xfId="0" applyNumberFormat="1" applyFont="1" applyFill="1" applyBorder="1" applyAlignment="1" applyProtection="1">
      <alignment horizontal="right" vertical="center" wrapText="1"/>
      <protection/>
    </xf>
    <xf numFmtId="165" fontId="27" fillId="0" borderId="38" xfId="0" applyNumberFormat="1" applyFont="1" applyFill="1" applyBorder="1" applyAlignment="1" applyProtection="1">
      <alignment horizontal="right" vertical="center" wrapText="1"/>
      <protection/>
    </xf>
    <xf numFmtId="165" fontId="5" fillId="0" borderId="0" xfId="0" applyNumberFormat="1" applyFont="1"/>
    <xf numFmtId="165" fontId="21" fillId="0" borderId="28" xfId="0" applyNumberFormat="1" applyFont="1" applyBorder="1" applyAlignment="1">
      <alignment vertical="center" wrapText="1"/>
    </xf>
    <xf numFmtId="165" fontId="22" fillId="0" borderId="28" xfId="0" applyNumberFormat="1" applyFont="1" applyBorder="1" applyAlignment="1">
      <alignment vertical="center" wrapText="1"/>
    </xf>
    <xf numFmtId="165" fontId="21" fillId="0" borderId="28" xfId="0" applyNumberFormat="1" applyFont="1" applyBorder="1" applyAlignment="1">
      <alignment vertical="center" wrapText="1"/>
    </xf>
    <xf numFmtId="165" fontId="22" fillId="0" borderId="28" xfId="0" applyNumberFormat="1" applyFont="1" applyBorder="1" applyAlignment="1">
      <alignment vertical="center" wrapText="1"/>
    </xf>
    <xf numFmtId="165" fontId="21" fillId="0" borderId="28" xfId="0" applyNumberFormat="1" applyFont="1" applyBorder="1" applyAlignment="1">
      <alignment vertical="center" wrapText="1"/>
    </xf>
    <xf numFmtId="165" fontId="22" fillId="0" borderId="28" xfId="0" applyNumberFormat="1" applyFont="1" applyBorder="1" applyAlignment="1">
      <alignment vertical="center" wrapText="1"/>
    </xf>
    <xf numFmtId="4" fontId="30" fillId="2" borderId="0" xfId="0" applyNumberFormat="1" applyFont="1" applyFill="1" applyBorder="1" applyAlignment="1">
      <alignment horizontal="left" vertical="center" inden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/>
    </xf>
    <xf numFmtId="166" fontId="21" fillId="0" borderId="28" xfId="0" applyNumberFormat="1" applyFont="1" applyBorder="1" applyAlignment="1">
      <alignment vertical="center"/>
    </xf>
    <xf numFmtId="165" fontId="21" fillId="0" borderId="28" xfId="0" applyNumberFormat="1" applyFont="1" applyBorder="1" applyAlignment="1">
      <alignment vertical="center"/>
    </xf>
    <xf numFmtId="3" fontId="22" fillId="3" borderId="21" xfId="0" applyNumberFormat="1" applyFont="1" applyFill="1" applyBorder="1" applyAlignment="1">
      <alignment horizontal="center" vertical="center"/>
    </xf>
    <xf numFmtId="3" fontId="22" fillId="0" borderId="27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166" fontId="31" fillId="6" borderId="2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justify" vertical="center" wrapText="1"/>
    </xf>
    <xf numFmtId="3" fontId="5" fillId="0" borderId="0" xfId="0" applyNumberFormat="1" applyFont="1" applyFill="1" applyBorder="1"/>
    <xf numFmtId="0" fontId="32" fillId="7" borderId="0" xfId="0" applyFont="1" applyFill="1"/>
    <xf numFmtId="165" fontId="14" fillId="0" borderId="0" xfId="0" applyNumberFormat="1" applyFont="1"/>
    <xf numFmtId="3" fontId="9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/>
    <xf numFmtId="1" fontId="5" fillId="0" borderId="0" xfId="0" applyNumberFormat="1" applyFont="1" applyBorder="1"/>
    <xf numFmtId="165" fontId="21" fillId="0" borderId="28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/>
    <xf numFmtId="0" fontId="34" fillId="0" borderId="0" xfId="0" applyFont="1"/>
    <xf numFmtId="3" fontId="33" fillId="0" borderId="0" xfId="0" applyNumberFormat="1" applyFont="1" applyBorder="1" applyAlignment="1">
      <alignment horizontal="right" vertical="center"/>
    </xf>
    <xf numFmtId="3" fontId="34" fillId="0" borderId="0" xfId="0" applyNumberFormat="1" applyFont="1" applyBorder="1"/>
    <xf numFmtId="1" fontId="34" fillId="0" borderId="0" xfId="0" applyNumberFormat="1" applyFont="1" applyBorder="1"/>
    <xf numFmtId="3" fontId="9" fillId="0" borderId="0" xfId="0" applyNumberFormat="1" applyFont="1" applyFill="1"/>
    <xf numFmtId="0" fontId="36" fillId="0" borderId="0" xfId="0" applyFont="1"/>
    <xf numFmtId="3" fontId="36" fillId="0" borderId="0" xfId="0" applyNumberFormat="1" applyFont="1" applyBorder="1"/>
    <xf numFmtId="1" fontId="36" fillId="0" borderId="0" xfId="0" applyNumberFormat="1" applyFont="1" applyBorder="1"/>
    <xf numFmtId="3" fontId="37" fillId="0" borderId="0" xfId="0" applyNumberFormat="1" applyFont="1" applyAlignment="1">
      <alignment horizontal="right"/>
    </xf>
    <xf numFmtId="3" fontId="37" fillId="0" borderId="0" xfId="0" applyNumberFormat="1" applyFont="1"/>
    <xf numFmtId="3" fontId="34" fillId="0" borderId="0" xfId="0" applyNumberFormat="1" applyFont="1" applyFill="1" applyBorder="1" applyAlignment="1">
      <alignment horizontal="right" vertical="center" wrapText="1"/>
    </xf>
    <xf numFmtId="3" fontId="34" fillId="0" borderId="0" xfId="0" applyNumberFormat="1" applyFont="1" applyFill="1" applyBorder="1" applyAlignment="1">
      <alignment horizontal="justify" vertical="center" wrapText="1"/>
    </xf>
    <xf numFmtId="3" fontId="34" fillId="0" borderId="0" xfId="0" applyNumberFormat="1" applyFont="1" applyFill="1" applyBorder="1"/>
    <xf numFmtId="3" fontId="9" fillId="0" borderId="0" xfId="0" applyNumberFormat="1" applyFont="1" applyBorder="1"/>
    <xf numFmtId="3" fontId="39" fillId="8" borderId="38" xfId="23" applyNumberFormat="1" applyFont="1" applyFill="1" applyBorder="1" applyAlignment="1">
      <alignment horizontal="right"/>
    </xf>
    <xf numFmtId="165" fontId="39" fillId="8" borderId="38" xfId="23" applyNumberFormat="1" applyFont="1" applyFill="1" applyBorder="1" applyAlignment="1">
      <alignment horizontal="right"/>
    </xf>
    <xf numFmtId="166" fontId="40" fillId="8" borderId="38" xfId="23" applyNumberFormat="1" applyFont="1" applyFill="1" applyBorder="1" applyAlignment="1">
      <alignment horizontal="right"/>
    </xf>
    <xf numFmtId="3" fontId="5" fillId="9" borderId="0" xfId="0" applyNumberFormat="1" applyFont="1" applyFill="1"/>
    <xf numFmtId="3" fontId="41" fillId="0" borderId="0" xfId="0" applyNumberFormat="1" applyFont="1" applyBorder="1" applyAlignment="1">
      <alignment horizontal="right" vertical="center"/>
    </xf>
    <xf numFmtId="3" fontId="31" fillId="0" borderId="0" xfId="0" applyNumberFormat="1" applyFont="1" applyAlignment="1">
      <alignment horizontal="right"/>
    </xf>
    <xf numFmtId="3" fontId="36" fillId="0" borderId="0" xfId="0" applyNumberFormat="1" applyFont="1" applyFill="1" applyBorder="1" applyAlignment="1">
      <alignment horizontal="right" vertical="center" wrapText="1"/>
    </xf>
    <xf numFmtId="165" fontId="21" fillId="0" borderId="28" xfId="0" applyNumberFormat="1" applyFont="1" applyFill="1" applyBorder="1" applyAlignment="1">
      <alignment horizontal="right" vertical="center" wrapText="1"/>
    </xf>
    <xf numFmtId="166" fontId="21" fillId="0" borderId="28" xfId="0" applyNumberFormat="1" applyFont="1" applyFill="1" applyBorder="1" applyAlignment="1">
      <alignment horizontal="right" vertical="center" wrapText="1"/>
    </xf>
    <xf numFmtId="3" fontId="21" fillId="0" borderId="28" xfId="0" applyNumberFormat="1" applyFont="1" applyFill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0" fontId="29" fillId="0" borderId="26" xfId="0" applyFont="1" applyBorder="1" applyAlignment="1">
      <alignment horizontal="left" vertical="center" wrapText="1"/>
    </xf>
    <xf numFmtId="3" fontId="29" fillId="0" borderId="27" xfId="0" applyNumberFormat="1" applyFont="1" applyBorder="1" applyAlignment="1">
      <alignment horizontal="right" vertical="center" wrapText="1"/>
    </xf>
    <xf numFmtId="164" fontId="29" fillId="0" borderId="28" xfId="21" applyNumberFormat="1" applyFont="1" applyBorder="1" applyAlignment="1">
      <alignment horizontal="right" vertical="center" wrapText="1"/>
    </xf>
    <xf numFmtId="0" fontId="42" fillId="0" borderId="0" xfId="0" applyFont="1"/>
    <xf numFmtId="0" fontId="30" fillId="0" borderId="26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right" vertical="center" wrapText="1"/>
    </xf>
    <xf numFmtId="0" fontId="29" fillId="0" borderId="28" xfId="0" applyFont="1" applyBorder="1" applyAlignment="1">
      <alignment horizontal="right" vertical="center" wrapText="1"/>
    </xf>
    <xf numFmtId="0" fontId="30" fillId="0" borderId="26" xfId="0" applyFont="1" applyBorder="1" applyAlignment="1">
      <alignment horizontal="left" vertical="center" wrapText="1" indent="1"/>
    </xf>
    <xf numFmtId="0" fontId="29" fillId="0" borderId="30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165" fontId="22" fillId="0" borderId="27" xfId="0" applyNumberFormat="1" applyFont="1" applyBorder="1" applyAlignment="1">
      <alignment horizontal="right" vertical="center"/>
    </xf>
    <xf numFmtId="165" fontId="21" fillId="0" borderId="27" xfId="0" applyNumberFormat="1" applyFont="1" applyBorder="1" applyAlignment="1">
      <alignment horizontal="right" vertical="center"/>
    </xf>
    <xf numFmtId="165" fontId="21" fillId="0" borderId="39" xfId="0" applyNumberFormat="1" applyFont="1" applyBorder="1" applyAlignment="1">
      <alignment horizontal="right" vertical="center"/>
    </xf>
    <xf numFmtId="165" fontId="22" fillId="0" borderId="40" xfId="0" applyNumberFormat="1" applyFont="1" applyBorder="1" applyAlignment="1">
      <alignment horizontal="right" vertical="center"/>
    </xf>
    <xf numFmtId="165" fontId="21" fillId="0" borderId="36" xfId="0" applyNumberFormat="1" applyFont="1" applyBorder="1" applyAlignment="1">
      <alignment horizontal="right" vertical="center"/>
    </xf>
    <xf numFmtId="167" fontId="21" fillId="0" borderId="28" xfId="0" applyNumberFormat="1" applyFont="1" applyBorder="1" applyAlignment="1">
      <alignment horizontal="right" vertical="center"/>
    </xf>
    <xf numFmtId="167" fontId="22" fillId="0" borderId="27" xfId="0" applyNumberFormat="1" applyFont="1" applyBorder="1" applyAlignment="1">
      <alignment horizontal="right" vertical="center"/>
    </xf>
    <xf numFmtId="167" fontId="21" fillId="0" borderId="21" xfId="0" applyNumberFormat="1" applyFont="1" applyBorder="1" applyAlignment="1">
      <alignment horizontal="right" vertical="center"/>
    </xf>
    <xf numFmtId="3" fontId="29" fillId="0" borderId="28" xfId="0" applyNumberFormat="1" applyFont="1" applyBorder="1" applyAlignment="1">
      <alignment horizontal="right" vertical="center" wrapText="1"/>
    </xf>
    <xf numFmtId="3" fontId="36" fillId="0" borderId="0" xfId="0" applyNumberFormat="1" applyFont="1" applyFill="1" applyBorder="1"/>
    <xf numFmtId="0" fontId="4" fillId="3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right" vertical="center"/>
    </xf>
    <xf numFmtId="43" fontId="30" fillId="0" borderId="28" xfId="21" applyNumberFormat="1" applyFont="1" applyBorder="1" applyAlignment="1">
      <alignment horizontal="right" vertical="center" wrapText="1"/>
    </xf>
    <xf numFmtId="3" fontId="42" fillId="0" borderId="0" xfId="0" applyNumberFormat="1" applyFont="1"/>
    <xf numFmtId="4" fontId="42" fillId="0" borderId="0" xfId="0" applyNumberFormat="1" applyFont="1"/>
    <xf numFmtId="168" fontId="42" fillId="0" borderId="0" xfId="0" applyNumberFormat="1" applyFont="1"/>
    <xf numFmtId="3" fontId="17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14" fillId="0" borderId="0" xfId="0" applyFont="1" applyFill="1"/>
    <xf numFmtId="164" fontId="42" fillId="0" borderId="0" xfId="0" applyNumberFormat="1" applyFont="1"/>
    <xf numFmtId="4" fontId="29" fillId="0" borderId="27" xfId="0" applyNumberFormat="1" applyFont="1" applyBorder="1" applyAlignment="1">
      <alignment horizontal="right" vertical="center" wrapText="1"/>
    </xf>
    <xf numFmtId="166" fontId="35" fillId="0" borderId="28" xfId="0" applyNumberFormat="1" applyFont="1" applyBorder="1" applyAlignment="1">
      <alignment horizontal="right" vertical="center" wrapText="1"/>
    </xf>
    <xf numFmtId="165" fontId="21" fillId="0" borderId="28" xfId="0" applyNumberFormat="1" applyFont="1" applyFill="1" applyBorder="1" applyAlignment="1">
      <alignment horizontal="right" vertical="center"/>
    </xf>
    <xf numFmtId="0" fontId="4" fillId="2" borderId="41" xfId="0" applyFont="1" applyFill="1" applyBorder="1" applyAlignment="1">
      <alignment horizontal="justify" vertical="center" wrapText="1"/>
    </xf>
    <xf numFmtId="0" fontId="4" fillId="2" borderId="38" xfId="0" applyFont="1" applyFill="1" applyBorder="1" applyAlignment="1">
      <alignment horizontal="justify" vertical="center" wrapText="1"/>
    </xf>
    <xf numFmtId="0" fontId="3" fillId="2" borderId="38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justify" vertical="center" wrapText="1"/>
    </xf>
    <xf numFmtId="0" fontId="8" fillId="2" borderId="42" xfId="0" applyFont="1" applyFill="1" applyBorder="1" applyAlignment="1">
      <alignment horizontal="justify" vertical="center" wrapText="1"/>
    </xf>
    <xf numFmtId="3" fontId="17" fillId="2" borderId="0" xfId="0" applyNumberFormat="1" applyFont="1" applyFill="1" applyBorder="1" applyAlignment="1">
      <alignment horizontal="right" vertical="center"/>
    </xf>
    <xf numFmtId="1" fontId="4" fillId="3" borderId="6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3" fillId="2" borderId="4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right" vertical="center"/>
    </xf>
    <xf numFmtId="0" fontId="3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righ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right" vertical="center"/>
    </xf>
    <xf numFmtId="3" fontId="3" fillId="2" borderId="45" xfId="0" applyNumberFormat="1" applyFont="1" applyFill="1" applyBorder="1" applyAlignment="1">
      <alignment horizontal="right" vertical="center"/>
    </xf>
    <xf numFmtId="0" fontId="4" fillId="2" borderId="47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left" vertical="center"/>
    </xf>
    <xf numFmtId="166" fontId="21" fillId="0" borderId="45" xfId="0" applyNumberFormat="1" applyFont="1" applyBorder="1" applyAlignment="1">
      <alignment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7" fillId="0" borderId="0" xfId="0" applyFont="1"/>
    <xf numFmtId="165" fontId="37" fillId="0" borderId="0" xfId="0" applyNumberFormat="1" applyFont="1"/>
    <xf numFmtId="165" fontId="43" fillId="3" borderId="28" xfId="0" applyNumberFormat="1" applyFont="1" applyFill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/>
    </xf>
    <xf numFmtId="3" fontId="17" fillId="0" borderId="6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right" vertical="center" wrapText="1"/>
    </xf>
    <xf numFmtId="3" fontId="17" fillId="0" borderId="6" xfId="0" applyNumberFormat="1" applyFont="1" applyFill="1" applyBorder="1" applyAlignment="1">
      <alignment vertical="center" wrapText="1"/>
    </xf>
    <xf numFmtId="3" fontId="19" fillId="0" borderId="13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3" fontId="8" fillId="0" borderId="51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165" fontId="15" fillId="0" borderId="28" xfId="0" applyNumberFormat="1" applyFont="1" applyBorder="1" applyAlignment="1">
      <alignment horizontal="right" vertical="center" wrapText="1"/>
    </xf>
    <xf numFmtId="165" fontId="7" fillId="0" borderId="28" xfId="0" applyNumberFormat="1" applyFont="1" applyFill="1" applyBorder="1" applyAlignment="1">
      <alignment horizontal="right" vertical="center" wrapText="1"/>
    </xf>
    <xf numFmtId="165" fontId="15" fillId="0" borderId="28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vertical="center" wrapText="1"/>
    </xf>
    <xf numFmtId="165" fontId="21" fillId="0" borderId="28" xfId="0" applyNumberFormat="1" applyFont="1" applyBorder="1" applyAlignment="1">
      <alignment vertical="center" wrapText="1"/>
    </xf>
    <xf numFmtId="165" fontId="22" fillId="0" borderId="27" xfId="0" applyNumberFormat="1" applyFont="1" applyBorder="1" applyAlignment="1">
      <alignment vertical="center" wrapText="1"/>
    </xf>
    <xf numFmtId="165" fontId="22" fillId="0" borderId="28" xfId="0" applyNumberFormat="1" applyFont="1" applyBorder="1" applyAlignment="1">
      <alignment vertical="center" wrapText="1"/>
    </xf>
    <xf numFmtId="165" fontId="21" fillId="0" borderId="27" xfId="0" applyNumberFormat="1" applyFont="1" applyBorder="1" applyAlignment="1">
      <alignment vertical="center" wrapText="1"/>
    </xf>
    <xf numFmtId="165" fontId="22" fillId="0" borderId="28" xfId="0" applyNumberFormat="1" applyFont="1" applyBorder="1" applyAlignment="1">
      <alignment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/>
    </xf>
    <xf numFmtId="165" fontId="22" fillId="0" borderId="28" xfId="0" applyNumberFormat="1" applyFont="1" applyBorder="1" applyAlignment="1">
      <alignment vertical="center"/>
    </xf>
    <xf numFmtId="165" fontId="22" fillId="0" borderId="28" xfId="0" applyNumberFormat="1" applyFont="1" applyBorder="1" applyAlignment="1">
      <alignment vertical="center"/>
    </xf>
    <xf numFmtId="165" fontId="21" fillId="0" borderId="28" xfId="0" applyNumberFormat="1" applyFont="1" applyBorder="1" applyAlignment="1">
      <alignment vertical="center"/>
    </xf>
    <xf numFmtId="165" fontId="22" fillId="0" borderId="28" xfId="0" applyNumberFormat="1" applyFont="1" applyBorder="1" applyAlignment="1">
      <alignment vertical="center"/>
    </xf>
    <xf numFmtId="165" fontId="22" fillId="0" borderId="28" xfId="0" applyNumberFormat="1" applyFont="1" applyBorder="1" applyAlignment="1">
      <alignment vertical="center"/>
    </xf>
    <xf numFmtId="165" fontId="21" fillId="0" borderId="28" xfId="0" applyNumberFormat="1" applyFont="1" applyBorder="1" applyAlignment="1">
      <alignment vertical="center"/>
    </xf>
    <xf numFmtId="165" fontId="22" fillId="0" borderId="28" xfId="0" applyNumberFormat="1" applyFont="1" applyBorder="1" applyAlignment="1">
      <alignment vertical="center"/>
    </xf>
    <xf numFmtId="165" fontId="22" fillId="0" borderId="28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/>
    </xf>
    <xf numFmtId="43" fontId="5" fillId="0" borderId="0" xfId="21" applyFont="1" applyAlignment="1">
      <alignment horizontal="left"/>
    </xf>
    <xf numFmtId="165" fontId="22" fillId="0" borderId="27" xfId="0" applyNumberFormat="1" applyFont="1" applyFill="1" applyBorder="1" applyAlignment="1">
      <alignment horizontal="right" vertical="center"/>
    </xf>
    <xf numFmtId="165" fontId="21" fillId="0" borderId="27" xfId="0" applyNumberFormat="1" applyFont="1" applyFill="1" applyBorder="1" applyAlignment="1">
      <alignment horizontal="right" vertical="center"/>
    </xf>
    <xf numFmtId="3" fontId="21" fillId="0" borderId="27" xfId="0" applyNumberFormat="1" applyFont="1" applyFill="1" applyBorder="1" applyAlignment="1">
      <alignment horizontal="right" vertical="center"/>
    </xf>
    <xf numFmtId="1" fontId="21" fillId="0" borderId="28" xfId="0" applyNumberFormat="1" applyFont="1" applyFill="1" applyBorder="1" applyAlignment="1">
      <alignment horizontal="right" vertical="center"/>
    </xf>
    <xf numFmtId="3" fontId="35" fillId="0" borderId="28" xfId="0" applyNumberFormat="1" applyFont="1" applyFill="1" applyBorder="1" applyAlignment="1">
      <alignment horizontal="right" vertical="center"/>
    </xf>
    <xf numFmtId="166" fontId="21" fillId="0" borderId="28" xfId="0" applyNumberFormat="1" applyFont="1" applyFill="1" applyBorder="1" applyAlignment="1">
      <alignment horizontal="right" vertical="center"/>
    </xf>
    <xf numFmtId="3" fontId="21" fillId="0" borderId="28" xfId="0" applyNumberFormat="1" applyFont="1" applyFill="1" applyBorder="1" applyAlignment="1">
      <alignment horizontal="right" vertical="center"/>
    </xf>
    <xf numFmtId="167" fontId="21" fillId="0" borderId="28" xfId="0" applyNumberFormat="1" applyFont="1" applyFill="1" applyBorder="1" applyAlignment="1">
      <alignment horizontal="right" vertical="center"/>
    </xf>
    <xf numFmtId="167" fontId="21" fillId="0" borderId="27" xfId="0" applyNumberFormat="1" applyFont="1" applyFill="1" applyBorder="1" applyAlignment="1">
      <alignment horizontal="right" vertical="center"/>
    </xf>
    <xf numFmtId="3" fontId="30" fillId="0" borderId="27" xfId="0" applyNumberFormat="1" applyFont="1" applyFill="1" applyBorder="1" applyAlignment="1">
      <alignment horizontal="right" vertical="center" wrapText="1"/>
    </xf>
    <xf numFmtId="164" fontId="30" fillId="0" borderId="28" xfId="21" applyNumberFormat="1" applyFont="1" applyFill="1" applyBorder="1" applyAlignment="1">
      <alignment horizontal="right" vertical="center" wrapText="1"/>
    </xf>
    <xf numFmtId="0" fontId="29" fillId="0" borderId="27" xfId="0" applyFont="1" applyFill="1" applyBorder="1" applyAlignment="1">
      <alignment horizontal="right" vertical="center" wrapText="1"/>
    </xf>
    <xf numFmtId="0" fontId="29" fillId="0" borderId="2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58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5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5" fontId="25" fillId="0" borderId="60" xfId="0" applyNumberFormat="1" applyFont="1" applyBorder="1" applyAlignment="1">
      <alignment horizontal="left" vertical="top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30" xfId="0" applyFont="1" applyFill="1" applyBorder="1" applyAlignment="1">
      <alignment horizontal="justify" vertical="center" wrapText="1"/>
    </xf>
    <xf numFmtId="0" fontId="3" fillId="2" borderId="61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2" borderId="59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3" borderId="67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7" fillId="3" borderId="25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left" vertical="center" indent="1"/>
    </xf>
    <xf numFmtId="0" fontId="5" fillId="2" borderId="23" xfId="0" applyFont="1" applyFill="1" applyBorder="1" applyAlignment="1">
      <alignment horizontal="justify" vertical="center" wrapText="1"/>
    </xf>
    <xf numFmtId="0" fontId="5" fillId="2" borderId="24" xfId="0" applyFont="1" applyFill="1" applyBorder="1" applyAlignment="1">
      <alignment horizontal="justify" vertical="center" wrapText="1"/>
    </xf>
    <xf numFmtId="3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indent="1"/>
    </xf>
    <xf numFmtId="164" fontId="4" fillId="2" borderId="6" xfId="21" applyNumberFormat="1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4" fillId="2" borderId="24" xfId="0" applyFont="1" applyFill="1" applyBorder="1" applyAlignment="1">
      <alignment horizontal="left" vertical="center" indent="1"/>
    </xf>
    <xf numFmtId="3" fontId="17" fillId="2" borderId="6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3" fontId="8" fillId="0" borderId="6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16" fillId="0" borderId="0" xfId="0" applyNumberFormat="1" applyFont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right" vertical="center"/>
    </xf>
    <xf numFmtId="3" fontId="4" fillId="3" borderId="23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8" xfId="0" applyNumberFormat="1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justify" vertical="center" wrapText="1"/>
    </xf>
    <xf numFmtId="0" fontId="8" fillId="2" borderId="24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justify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/>
    </xf>
    <xf numFmtId="0" fontId="22" fillId="3" borderId="31" xfId="0" applyFont="1" applyFill="1" applyBorder="1" applyAlignment="1">
      <alignment horizontal="center" vertical="center"/>
    </xf>
    <xf numFmtId="0" fontId="22" fillId="3" borderId="60" xfId="0" applyFont="1" applyFill="1" applyBorder="1" applyAlignment="1">
      <alignment horizontal="center" vertical="center"/>
    </xf>
    <xf numFmtId="3" fontId="22" fillId="3" borderId="68" xfId="0" applyNumberFormat="1" applyFont="1" applyFill="1" applyBorder="1" applyAlignment="1">
      <alignment horizontal="center" vertical="center"/>
    </xf>
    <xf numFmtId="3" fontId="22" fillId="3" borderId="27" xfId="0" applyNumberFormat="1" applyFont="1" applyFill="1" applyBorder="1" applyAlignment="1">
      <alignment horizontal="center" vertical="center"/>
    </xf>
    <xf numFmtId="3" fontId="22" fillId="3" borderId="29" xfId="0" applyNumberFormat="1" applyFont="1" applyFill="1" applyBorder="1" applyAlignment="1">
      <alignment horizontal="center" vertical="center"/>
    </xf>
    <xf numFmtId="0" fontId="22" fillId="3" borderId="69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2" fillId="3" borderId="70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3" fontId="22" fillId="3" borderId="31" xfId="0" applyNumberFormat="1" applyFont="1" applyFill="1" applyBorder="1" applyAlignment="1">
      <alignment horizontal="center" vertical="center"/>
    </xf>
    <xf numFmtId="3" fontId="22" fillId="3" borderId="60" xfId="0" applyNumberFormat="1" applyFont="1" applyFill="1" applyBorder="1" applyAlignment="1">
      <alignment horizontal="center" vertical="center"/>
    </xf>
    <xf numFmtId="3" fontId="22" fillId="3" borderId="32" xfId="0" applyNumberFormat="1" applyFont="1" applyFill="1" applyBorder="1" applyAlignment="1">
      <alignment horizontal="center" vertical="center"/>
    </xf>
    <xf numFmtId="3" fontId="22" fillId="3" borderId="30" xfId="0" applyNumberFormat="1" applyFont="1" applyFill="1" applyBorder="1" applyAlignment="1">
      <alignment horizontal="center" vertical="center"/>
    </xf>
    <xf numFmtId="3" fontId="22" fillId="3" borderId="70" xfId="0" applyNumberFormat="1" applyFont="1" applyFill="1" applyBorder="1" applyAlignment="1">
      <alignment horizontal="center" vertical="center"/>
    </xf>
    <xf numFmtId="3" fontId="22" fillId="3" borderId="21" xfId="0" applyNumberFormat="1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center" wrapText="1"/>
    </xf>
    <xf numFmtId="3" fontId="17" fillId="0" borderId="41" xfId="0" applyNumberFormat="1" applyFont="1" applyFill="1" applyBorder="1" applyAlignment="1">
      <alignment horizontal="right" vertical="center"/>
    </xf>
    <xf numFmtId="3" fontId="17" fillId="0" borderId="38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1" fontId="17" fillId="0" borderId="38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3" fontId="17" fillId="0" borderId="24" xfId="0" applyNumberFormat="1" applyFont="1" applyFill="1" applyBorder="1" applyAlignment="1">
      <alignment horizontal="right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3" fontId="4" fillId="3" borderId="75" xfId="0" applyNumberFormat="1" applyFont="1" applyFill="1" applyBorder="1" applyAlignment="1">
      <alignment horizontal="center" vertical="center"/>
    </xf>
    <xf numFmtId="3" fontId="4" fillId="3" borderId="76" xfId="0" applyNumberFormat="1" applyFont="1" applyFill="1" applyBorder="1" applyAlignment="1">
      <alignment horizontal="center" vertical="center"/>
    </xf>
    <xf numFmtId="3" fontId="4" fillId="3" borderId="77" xfId="0" applyNumberFormat="1" applyFont="1" applyFill="1" applyBorder="1" applyAlignment="1">
      <alignment horizontal="center" vertical="center"/>
    </xf>
    <xf numFmtId="3" fontId="4" fillId="3" borderId="78" xfId="0" applyNumberFormat="1" applyFont="1" applyFill="1" applyBorder="1" applyAlignment="1">
      <alignment horizontal="center" vertical="center"/>
    </xf>
    <xf numFmtId="3" fontId="4" fillId="3" borderId="47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47" xfId="0" applyFont="1" applyFill="1" applyBorder="1" applyAlignment="1">
      <alignment horizontal="right" vertical="center"/>
    </xf>
    <xf numFmtId="0" fontId="3" fillId="2" borderId="47" xfId="0" applyFont="1" applyFill="1" applyBorder="1" applyAlignment="1">
      <alignment horizontal="right" vertical="center"/>
    </xf>
    <xf numFmtId="0" fontId="4" fillId="2" borderId="46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justify" vertical="center" wrapText="1"/>
    </xf>
    <xf numFmtId="0" fontId="3" fillId="2" borderId="43" xfId="0" applyFont="1" applyFill="1" applyBorder="1" applyAlignment="1">
      <alignment horizontal="justify" vertical="center" wrapText="1"/>
    </xf>
    <xf numFmtId="0" fontId="6" fillId="3" borderId="31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6" fillId="3" borderId="79" xfId="0" applyFont="1" applyFill="1" applyBorder="1" applyAlignment="1">
      <alignment horizontal="center" vertical="center"/>
    </xf>
    <xf numFmtId="0" fontId="29" fillId="3" borderId="68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/>
    </xf>
    <xf numFmtId="0" fontId="29" fillId="3" borderId="80" xfId="0" applyFont="1" applyFill="1" applyBorder="1" applyAlignment="1">
      <alignment horizontal="center" vertical="center" wrapText="1"/>
    </xf>
    <xf numFmtId="0" fontId="29" fillId="3" borderId="81" xfId="0" applyFont="1" applyFill="1" applyBorder="1" applyAlignment="1">
      <alignment horizontal="center" vertical="center" wrapText="1"/>
    </xf>
    <xf numFmtId="0" fontId="29" fillId="3" borderId="82" xfId="0" applyFont="1" applyFill="1" applyBorder="1" applyAlignment="1">
      <alignment horizontal="center" vertical="center" wrapText="1"/>
    </xf>
    <xf numFmtId="0" fontId="29" fillId="3" borderId="68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justify" vertical="center" wrapText="1"/>
    </xf>
    <xf numFmtId="164" fontId="8" fillId="2" borderId="6" xfId="21" applyNumberFormat="1" applyFont="1" applyFill="1" applyBorder="1" applyAlignment="1">
      <alignment horizontal="center" vertical="center"/>
    </xf>
    <xf numFmtId="164" fontId="17" fillId="2" borderId="6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14" fillId="2" borderId="0" xfId="0" applyFont="1" applyFill="1" applyAlignment="1">
      <alignment horizontal="justify" vertical="center" wrapText="1"/>
    </xf>
    <xf numFmtId="0" fontId="3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2" borderId="11" xfId="0" applyFont="1" applyFill="1" applyBorder="1" applyAlignment="1">
      <alignment horizontal="left" vertical="center" wrapText="1" indent="1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4" fillId="6" borderId="23" xfId="0" applyFont="1" applyFill="1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vertical="center"/>
    </xf>
    <xf numFmtId="0" fontId="20" fillId="2" borderId="18" xfId="0" applyFont="1" applyFill="1" applyBorder="1" applyAlignment="1">
      <alignment horizontal="right" vertical="center"/>
    </xf>
    <xf numFmtId="0" fontId="20" fillId="2" borderId="9" xfId="0" applyFont="1" applyFill="1" applyBorder="1" applyAlignment="1">
      <alignment horizontal="right" vertical="center"/>
    </xf>
    <xf numFmtId="0" fontId="20" fillId="2" borderId="7" xfId="0" applyFont="1" applyFill="1" applyBorder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/>
    </xf>
    <xf numFmtId="166" fontId="31" fillId="2" borderId="5" xfId="21" applyNumberFormat="1" applyFont="1" applyFill="1" applyBorder="1" applyAlignment="1">
      <alignment horizontal="center" vertical="center"/>
    </xf>
    <xf numFmtId="166" fontId="31" fillId="2" borderId="6" xfId="21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166" fontId="31" fillId="2" borderId="8" xfId="21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3" fillId="2" borderId="5" xfId="21" applyNumberFormat="1" applyFont="1" applyFill="1" applyBorder="1" applyAlignment="1">
      <alignment horizontal="center" vertical="center"/>
    </xf>
    <xf numFmtId="164" fontId="3" fillId="2" borderId="6" xfId="21" applyNumberFormat="1" applyFont="1" applyFill="1" applyBorder="1" applyAlignment="1">
      <alignment horizontal="center" vertical="center"/>
    </xf>
    <xf numFmtId="164" fontId="3" fillId="2" borderId="8" xfId="21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" xfId="21"/>
    <cellStyle name="Moneda" xfId="22"/>
    <cellStyle name="Millares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I92"/>
  <sheetViews>
    <sheetView tabSelected="1" zoomScaleSheetLayoutView="50" zoomScalePageLayoutView="80" workbookViewId="0" topLeftCell="A61">
      <selection activeCell="A75" sqref="A75"/>
    </sheetView>
  </sheetViews>
  <sheetFormatPr defaultColWidth="11.421875" defaultRowHeight="15"/>
  <cols>
    <col min="1" max="1" width="55.140625" style="1" customWidth="1"/>
    <col min="2" max="2" width="23.28125" style="211" customWidth="1"/>
    <col min="3" max="3" width="21.57421875" style="211" customWidth="1"/>
    <col min="4" max="4" width="59.7109375" style="129" customWidth="1"/>
    <col min="5" max="5" width="17.421875" style="210" customWidth="1"/>
    <col min="6" max="6" width="17.28125" style="210" customWidth="1"/>
    <col min="7" max="7" width="12.8515625" style="1" bestFit="1" customWidth="1"/>
    <col min="8" max="16384" width="11.421875" style="1" customWidth="1"/>
  </cols>
  <sheetData>
    <row r="1" spans="1:6" ht="15">
      <c r="A1" s="472" t="s">
        <v>568</v>
      </c>
      <c r="B1" s="473"/>
      <c r="C1" s="473"/>
      <c r="D1" s="473"/>
      <c r="E1" s="473"/>
      <c r="F1" s="474"/>
    </row>
    <row r="2" spans="1:6" ht="15">
      <c r="A2" s="475" t="s">
        <v>571</v>
      </c>
      <c r="B2" s="476"/>
      <c r="C2" s="476"/>
      <c r="D2" s="476"/>
      <c r="E2" s="476"/>
      <c r="F2" s="477"/>
    </row>
    <row r="3" spans="1:6" ht="15">
      <c r="A3" s="475" t="s">
        <v>809</v>
      </c>
      <c r="B3" s="476"/>
      <c r="C3" s="476"/>
      <c r="D3" s="476"/>
      <c r="E3" s="476"/>
      <c r="F3" s="477"/>
    </row>
    <row r="4" spans="1:6" ht="12.75" thickBot="1">
      <c r="A4" s="478" t="s">
        <v>0</v>
      </c>
      <c r="B4" s="479"/>
      <c r="C4" s="479"/>
      <c r="D4" s="479"/>
      <c r="E4" s="479"/>
      <c r="F4" s="480"/>
    </row>
    <row r="5" spans="1:6" ht="12" customHeight="1">
      <c r="A5" s="481" t="s">
        <v>1</v>
      </c>
      <c r="B5" s="484" t="s">
        <v>807</v>
      </c>
      <c r="C5" s="53" t="s">
        <v>2</v>
      </c>
      <c r="D5" s="487" t="s">
        <v>1</v>
      </c>
      <c r="E5" s="484" t="s">
        <v>808</v>
      </c>
      <c r="F5" s="55" t="s">
        <v>2</v>
      </c>
    </row>
    <row r="6" spans="1:6" ht="15">
      <c r="A6" s="482"/>
      <c r="B6" s="485"/>
      <c r="C6" s="53" t="s">
        <v>3</v>
      </c>
      <c r="D6" s="488"/>
      <c r="E6" s="485"/>
      <c r="F6" s="55" t="s">
        <v>3</v>
      </c>
    </row>
    <row r="7" spans="1:6" ht="12.75" thickBot="1">
      <c r="A7" s="483"/>
      <c r="B7" s="486"/>
      <c r="C7" s="56">
        <v>2017</v>
      </c>
      <c r="D7" s="489"/>
      <c r="E7" s="486"/>
      <c r="F7" s="56">
        <v>2017</v>
      </c>
    </row>
    <row r="8" spans="1:6" ht="12.75">
      <c r="A8" s="227" t="s">
        <v>4</v>
      </c>
      <c r="B8" s="228"/>
      <c r="C8" s="228"/>
      <c r="D8" s="229" t="s">
        <v>5</v>
      </c>
      <c r="E8" s="228"/>
      <c r="F8" s="228"/>
    </row>
    <row r="9" spans="1:7" ht="12.75">
      <c r="A9" s="227" t="s">
        <v>6</v>
      </c>
      <c r="B9" s="230"/>
      <c r="C9" s="230"/>
      <c r="D9" s="229" t="s">
        <v>7</v>
      </c>
      <c r="E9" s="230"/>
      <c r="F9" s="230"/>
      <c r="G9" s="54"/>
    </row>
    <row r="10" spans="1:8" ht="12.75">
      <c r="A10" s="231" t="s">
        <v>8</v>
      </c>
      <c r="B10" s="336">
        <f>SUM(B11:B17)</f>
        <v>11264799</v>
      </c>
      <c r="C10" s="297">
        <v>12162371.81</v>
      </c>
      <c r="D10" s="232" t="s">
        <v>9</v>
      </c>
      <c r="E10" s="297">
        <f>E11+E12+E13+E14+E15+E16+E17+E18+E19</f>
        <v>1439712.6100000003</v>
      </c>
      <c r="F10" s="297">
        <v>8773472.35</v>
      </c>
      <c r="H10" s="226"/>
    </row>
    <row r="11" spans="1:7" ht="12.75">
      <c r="A11" s="233" t="s">
        <v>699</v>
      </c>
      <c r="B11" s="336">
        <v>18000</v>
      </c>
      <c r="C11" s="336">
        <v>0</v>
      </c>
      <c r="D11" s="234" t="s">
        <v>700</v>
      </c>
      <c r="E11" s="403">
        <v>79693.56</v>
      </c>
      <c r="F11" s="297">
        <v>0</v>
      </c>
      <c r="G11" s="456"/>
    </row>
    <row r="12" spans="1:6" ht="12.75">
      <c r="A12" s="233" t="s">
        <v>701</v>
      </c>
      <c r="B12" s="336">
        <v>8730966</v>
      </c>
      <c r="C12" s="336">
        <v>5325482</v>
      </c>
      <c r="D12" s="234" t="s">
        <v>702</v>
      </c>
      <c r="E12" s="404">
        <v>222604.59</v>
      </c>
      <c r="F12" s="336">
        <v>694246.05</v>
      </c>
    </row>
    <row r="13" spans="1:8" ht="12.75">
      <c r="A13" s="233" t="s">
        <v>703</v>
      </c>
      <c r="B13" s="336">
        <v>0</v>
      </c>
      <c r="C13" s="336">
        <v>0</v>
      </c>
      <c r="D13" s="234" t="s">
        <v>704</v>
      </c>
      <c r="E13" s="336">
        <v>0</v>
      </c>
      <c r="F13" s="336">
        <v>5569345</v>
      </c>
      <c r="H13" s="54"/>
    </row>
    <row r="14" spans="1:8" ht="12.75">
      <c r="A14" s="233" t="s">
        <v>705</v>
      </c>
      <c r="B14" s="336">
        <v>2513542</v>
      </c>
      <c r="C14" s="336">
        <v>6835387</v>
      </c>
      <c r="D14" s="234" t="s">
        <v>706</v>
      </c>
      <c r="E14" s="336">
        <v>0</v>
      </c>
      <c r="F14" s="336">
        <v>0</v>
      </c>
      <c r="H14" s="226"/>
    </row>
    <row r="15" spans="1:8" ht="12.75">
      <c r="A15" s="233" t="s">
        <v>707</v>
      </c>
      <c r="B15" s="336">
        <v>0</v>
      </c>
      <c r="C15" s="336">
        <v>0</v>
      </c>
      <c r="D15" s="234" t="s">
        <v>708</v>
      </c>
      <c r="E15" s="336">
        <v>0</v>
      </c>
      <c r="F15" s="336">
        <v>0</v>
      </c>
      <c r="H15" s="54"/>
    </row>
    <row r="16" spans="1:6" ht="25.5">
      <c r="A16" s="233" t="s">
        <v>709</v>
      </c>
      <c r="B16" s="336">
        <v>2291</v>
      </c>
      <c r="C16" s="337">
        <v>1503.4</v>
      </c>
      <c r="D16" s="234" t="s">
        <v>710</v>
      </c>
      <c r="E16" s="336">
        <v>0</v>
      </c>
      <c r="F16" s="336">
        <v>0</v>
      </c>
    </row>
    <row r="17" spans="1:6" ht="12.75">
      <c r="A17" s="233" t="s">
        <v>711</v>
      </c>
      <c r="B17" s="336">
        <v>0</v>
      </c>
      <c r="C17" s="336" t="s">
        <v>770</v>
      </c>
      <c r="D17" s="234" t="s">
        <v>712</v>
      </c>
      <c r="E17" s="405">
        <v>1097291.59</v>
      </c>
      <c r="F17" s="336">
        <v>1539102</v>
      </c>
    </row>
    <row r="18" spans="1:6" ht="25.5">
      <c r="A18" s="231" t="s">
        <v>10</v>
      </c>
      <c r="B18" s="297">
        <f>B20++B21+B22</f>
        <v>677417</v>
      </c>
      <c r="C18" s="336">
        <v>424613</v>
      </c>
      <c r="D18" s="234" t="s">
        <v>713</v>
      </c>
      <c r="E18" s="336">
        <v>0</v>
      </c>
      <c r="F18" s="336">
        <v>0</v>
      </c>
    </row>
    <row r="19" spans="1:6" ht="12.75">
      <c r="A19" s="233" t="s">
        <v>714</v>
      </c>
      <c r="B19" s="297">
        <v>0</v>
      </c>
      <c r="C19" s="297">
        <v>0</v>
      </c>
      <c r="D19" s="234" t="s">
        <v>715</v>
      </c>
      <c r="E19" s="406">
        <v>40122.87</v>
      </c>
      <c r="F19" s="336">
        <v>970782</v>
      </c>
    </row>
    <row r="20" spans="1:6" ht="12.75">
      <c r="A20" s="233" t="s">
        <v>716</v>
      </c>
      <c r="B20" s="297">
        <v>302817</v>
      </c>
      <c r="C20" s="336">
        <v>124603.12</v>
      </c>
      <c r="D20" s="232" t="s">
        <v>11</v>
      </c>
      <c r="E20" s="336">
        <v>0</v>
      </c>
      <c r="F20" s="336">
        <v>0</v>
      </c>
    </row>
    <row r="21" spans="1:6" ht="12.75">
      <c r="A21" s="233" t="s">
        <v>717</v>
      </c>
      <c r="B21" s="297">
        <v>74825</v>
      </c>
      <c r="C21" s="336">
        <v>2</v>
      </c>
      <c r="D21" s="234" t="s">
        <v>718</v>
      </c>
      <c r="E21" s="336">
        <v>0</v>
      </c>
      <c r="F21" s="336">
        <v>0</v>
      </c>
    </row>
    <row r="22" spans="1:6" ht="12.75">
      <c r="A22" s="233" t="s">
        <v>719</v>
      </c>
      <c r="B22" s="297">
        <v>299775</v>
      </c>
      <c r="C22" s="336">
        <v>300007.1</v>
      </c>
      <c r="D22" s="235" t="s">
        <v>720</v>
      </c>
      <c r="E22" s="336">
        <v>0</v>
      </c>
      <c r="F22" s="336">
        <v>0</v>
      </c>
    </row>
    <row r="23" spans="1:7" ht="12.75">
      <c r="A23" s="233" t="s">
        <v>721</v>
      </c>
      <c r="B23" s="336">
        <v>0</v>
      </c>
      <c r="C23" s="313">
        <v>0</v>
      </c>
      <c r="D23" s="234" t="s">
        <v>722</v>
      </c>
      <c r="E23" s="336">
        <v>0</v>
      </c>
      <c r="F23" s="336">
        <v>0</v>
      </c>
      <c r="G23" s="49"/>
    </row>
    <row r="24" spans="1:6" ht="12.75">
      <c r="A24" s="233" t="s">
        <v>723</v>
      </c>
      <c r="B24" s="336">
        <v>0</v>
      </c>
      <c r="C24" s="313">
        <v>0</v>
      </c>
      <c r="D24" s="232" t="s">
        <v>12</v>
      </c>
      <c r="E24" s="336">
        <v>0</v>
      </c>
      <c r="F24" s="336">
        <v>0</v>
      </c>
    </row>
    <row r="25" spans="1:6" ht="12.75">
      <c r="A25" s="233" t="s">
        <v>724</v>
      </c>
      <c r="B25" s="336">
        <v>0</v>
      </c>
      <c r="C25" s="313">
        <v>0</v>
      </c>
      <c r="D25" s="234" t="s">
        <v>725</v>
      </c>
      <c r="E25" s="336">
        <v>0</v>
      </c>
      <c r="F25" s="336">
        <v>0</v>
      </c>
    </row>
    <row r="26" spans="1:6" ht="12.75">
      <c r="A26" s="231" t="s">
        <v>13</v>
      </c>
      <c r="B26" s="336">
        <f>+B27+B28+B29+B30+B31</f>
        <v>0</v>
      </c>
      <c r="C26" s="313">
        <f>C27</f>
        <v>2088</v>
      </c>
      <c r="D26" s="234" t="s">
        <v>726</v>
      </c>
      <c r="E26" s="336">
        <v>0</v>
      </c>
      <c r="F26" s="336">
        <v>0</v>
      </c>
    </row>
    <row r="27" spans="1:6" ht="25.5">
      <c r="A27" s="233" t="s">
        <v>727</v>
      </c>
      <c r="B27" s="336">
        <v>0</v>
      </c>
      <c r="C27" s="313">
        <v>2088</v>
      </c>
      <c r="D27" s="232" t="s">
        <v>14</v>
      </c>
      <c r="E27" s="336">
        <v>0</v>
      </c>
      <c r="F27" s="336">
        <v>0</v>
      </c>
    </row>
    <row r="28" spans="1:6" ht="25.5">
      <c r="A28" s="233" t="s">
        <v>728</v>
      </c>
      <c r="B28" s="336">
        <v>0</v>
      </c>
      <c r="C28" s="313">
        <v>0</v>
      </c>
      <c r="D28" s="232" t="s">
        <v>15</v>
      </c>
      <c r="E28" s="336">
        <v>0</v>
      </c>
      <c r="F28" s="336">
        <v>0</v>
      </c>
    </row>
    <row r="29" spans="1:6" ht="25.5">
      <c r="A29" s="233" t="s">
        <v>729</v>
      </c>
      <c r="B29" s="336">
        <v>0</v>
      </c>
      <c r="C29" s="313">
        <v>0</v>
      </c>
      <c r="D29" s="234" t="s">
        <v>730</v>
      </c>
      <c r="E29" s="336">
        <v>0</v>
      </c>
      <c r="F29" s="336">
        <v>0</v>
      </c>
    </row>
    <row r="30" spans="1:6" ht="12.75">
      <c r="A30" s="233" t="s">
        <v>731</v>
      </c>
      <c r="B30" s="336">
        <v>0</v>
      </c>
      <c r="C30" s="313">
        <v>0</v>
      </c>
      <c r="D30" s="234" t="s">
        <v>732</v>
      </c>
      <c r="E30" s="336">
        <v>0</v>
      </c>
      <c r="F30" s="336">
        <v>0</v>
      </c>
    </row>
    <row r="31" spans="1:6" ht="12.75">
      <c r="A31" s="233" t="s">
        <v>733</v>
      </c>
      <c r="B31" s="336">
        <v>0</v>
      </c>
      <c r="C31" s="313">
        <v>0</v>
      </c>
      <c r="D31" s="234" t="s">
        <v>734</v>
      </c>
      <c r="E31" s="336">
        <v>0</v>
      </c>
      <c r="F31" s="336">
        <v>0</v>
      </c>
    </row>
    <row r="32" spans="1:6" ht="25.5">
      <c r="A32" s="231" t="s">
        <v>16</v>
      </c>
      <c r="B32" s="336">
        <f>+B33+B34+B35+B36+B37</f>
        <v>0</v>
      </c>
      <c r="C32" s="313">
        <v>0</v>
      </c>
      <c r="D32" s="232" t="s">
        <v>17</v>
      </c>
      <c r="E32" s="336">
        <v>0</v>
      </c>
      <c r="F32" s="336">
        <v>0</v>
      </c>
    </row>
    <row r="33" spans="1:6" ht="12.75">
      <c r="A33" s="233" t="s">
        <v>735</v>
      </c>
      <c r="B33" s="336">
        <v>0</v>
      </c>
      <c r="C33" s="313">
        <v>0</v>
      </c>
      <c r="D33" s="234" t="s">
        <v>736</v>
      </c>
      <c r="E33" s="336">
        <v>0</v>
      </c>
      <c r="F33" s="336">
        <v>0</v>
      </c>
    </row>
    <row r="34" spans="1:6" ht="12.75">
      <c r="A34" s="233" t="s">
        <v>737</v>
      </c>
      <c r="B34" s="336">
        <v>0</v>
      </c>
      <c r="C34" s="313">
        <v>0</v>
      </c>
      <c r="D34" s="234" t="s">
        <v>738</v>
      </c>
      <c r="E34" s="336">
        <v>0</v>
      </c>
      <c r="F34" s="336">
        <v>0</v>
      </c>
    </row>
    <row r="35" spans="1:6" ht="12.75">
      <c r="A35" s="233" t="s">
        <v>739</v>
      </c>
      <c r="B35" s="336">
        <v>0</v>
      </c>
      <c r="C35" s="313">
        <v>0</v>
      </c>
      <c r="D35" s="234" t="s">
        <v>740</v>
      </c>
      <c r="E35" s="336">
        <v>0</v>
      </c>
      <c r="F35" s="336">
        <v>0</v>
      </c>
    </row>
    <row r="36" spans="1:6" ht="25.5">
      <c r="A36" s="233" t="s">
        <v>741</v>
      </c>
      <c r="B36" s="336">
        <v>0</v>
      </c>
      <c r="C36" s="313">
        <v>0</v>
      </c>
      <c r="D36" s="234" t="s">
        <v>742</v>
      </c>
      <c r="E36" s="336">
        <v>0</v>
      </c>
      <c r="F36" s="336">
        <v>0</v>
      </c>
    </row>
    <row r="37" spans="1:6" ht="12.75">
      <c r="A37" s="233" t="s">
        <v>743</v>
      </c>
      <c r="B37" s="336">
        <v>0</v>
      </c>
      <c r="C37" s="313">
        <v>0</v>
      </c>
      <c r="D37" s="234" t="s">
        <v>744</v>
      </c>
      <c r="E37" s="336">
        <v>0</v>
      </c>
      <c r="F37" s="336">
        <v>0</v>
      </c>
    </row>
    <row r="38" spans="1:6" ht="12.75">
      <c r="A38" s="231" t="s">
        <v>18</v>
      </c>
      <c r="B38" s="336">
        <v>0</v>
      </c>
      <c r="C38" s="313">
        <v>0</v>
      </c>
      <c r="D38" s="234" t="s">
        <v>745</v>
      </c>
      <c r="E38" s="336">
        <v>0</v>
      </c>
      <c r="F38" s="336">
        <v>0</v>
      </c>
    </row>
    <row r="39" spans="1:6" ht="12.75">
      <c r="A39" s="231" t="s">
        <v>19</v>
      </c>
      <c r="B39" s="336">
        <v>0</v>
      </c>
      <c r="C39" s="313">
        <v>0</v>
      </c>
      <c r="D39" s="232" t="s">
        <v>20</v>
      </c>
      <c r="E39" s="336">
        <f>+E42</f>
        <v>1071271.7</v>
      </c>
      <c r="F39" s="336">
        <v>3383355</v>
      </c>
    </row>
    <row r="40" spans="1:6" ht="25.5">
      <c r="A40" s="233" t="s">
        <v>746</v>
      </c>
      <c r="B40" s="336">
        <v>0</v>
      </c>
      <c r="C40" s="313">
        <v>0</v>
      </c>
      <c r="D40" s="234" t="s">
        <v>747</v>
      </c>
      <c r="E40" s="336">
        <v>0</v>
      </c>
      <c r="F40" s="336">
        <v>0</v>
      </c>
    </row>
    <row r="41" spans="1:6" ht="12.75">
      <c r="A41" s="233" t="s">
        <v>748</v>
      </c>
      <c r="B41" s="297">
        <v>0</v>
      </c>
      <c r="C41" s="230">
        <v>0</v>
      </c>
      <c r="D41" s="234" t="s">
        <v>749</v>
      </c>
      <c r="E41" s="336"/>
      <c r="F41" s="336">
        <v>2312082.61</v>
      </c>
    </row>
    <row r="42" spans="1:6" ht="12.75">
      <c r="A42" s="231" t="s">
        <v>21</v>
      </c>
      <c r="B42" s="297">
        <v>0</v>
      </c>
      <c r="C42" s="230">
        <v>0</v>
      </c>
      <c r="D42" s="234" t="s">
        <v>750</v>
      </c>
      <c r="E42" s="336">
        <f>1071272-0.3</f>
        <v>1071271.7</v>
      </c>
      <c r="F42" s="336">
        <v>1071271.64</v>
      </c>
    </row>
    <row r="43" spans="1:6" ht="12.75">
      <c r="A43" s="233" t="s">
        <v>751</v>
      </c>
      <c r="B43" s="297">
        <v>0</v>
      </c>
      <c r="C43" s="230">
        <v>0</v>
      </c>
      <c r="D43" s="232" t="s">
        <v>22</v>
      </c>
      <c r="E43" s="336">
        <v>0</v>
      </c>
      <c r="F43" s="336">
        <v>0</v>
      </c>
    </row>
    <row r="44" spans="1:6" ht="12.75">
      <c r="A44" s="233" t="s">
        <v>752</v>
      </c>
      <c r="B44" s="297">
        <v>0</v>
      </c>
      <c r="C44" s="230">
        <v>0</v>
      </c>
      <c r="D44" s="234" t="s">
        <v>753</v>
      </c>
      <c r="E44" s="336">
        <v>0</v>
      </c>
      <c r="F44" s="336">
        <v>0</v>
      </c>
    </row>
    <row r="45" spans="1:6" ht="25.5">
      <c r="A45" s="233" t="s">
        <v>754</v>
      </c>
      <c r="B45" s="297">
        <v>0</v>
      </c>
      <c r="C45" s="230">
        <v>0</v>
      </c>
      <c r="D45" s="234" t="s">
        <v>755</v>
      </c>
      <c r="E45" s="297">
        <v>0</v>
      </c>
      <c r="F45" s="297">
        <v>0</v>
      </c>
    </row>
    <row r="46" spans="1:6" ht="12.75">
      <c r="A46" s="233" t="s">
        <v>756</v>
      </c>
      <c r="B46" s="297">
        <v>0</v>
      </c>
      <c r="C46" s="230">
        <v>0</v>
      </c>
      <c r="D46" s="234" t="s">
        <v>757</v>
      </c>
      <c r="E46" s="297">
        <v>0</v>
      </c>
      <c r="F46" s="297">
        <v>0</v>
      </c>
    </row>
    <row r="47" spans="1:6" ht="12.75">
      <c r="A47" s="231"/>
      <c r="B47" s="297"/>
      <c r="C47" s="230"/>
      <c r="D47" s="232"/>
      <c r="E47" s="297"/>
      <c r="F47" s="297"/>
    </row>
    <row r="48" spans="1:8" ht="12.75">
      <c r="A48" s="227" t="s">
        <v>23</v>
      </c>
      <c r="B48" s="297">
        <f>B10+B18+B26+B32+B38+B39+B42</f>
        <v>11942216</v>
      </c>
      <c r="C48" s="230">
        <v>12586984.03</v>
      </c>
      <c r="D48" s="229" t="s">
        <v>24</v>
      </c>
      <c r="E48" s="297">
        <f>+E10+E39</f>
        <v>2510984.3100000005</v>
      </c>
      <c r="F48" s="297">
        <v>12156828</v>
      </c>
      <c r="H48" s="226"/>
    </row>
    <row r="49" spans="1:9" ht="12.75">
      <c r="A49" s="227"/>
      <c r="B49" s="297"/>
      <c r="C49" s="230"/>
      <c r="D49" s="229"/>
      <c r="E49" s="297"/>
      <c r="F49" s="297"/>
      <c r="I49" s="226"/>
    </row>
    <row r="50" spans="1:6" ht="12.75">
      <c r="A50" s="227" t="s">
        <v>25</v>
      </c>
      <c r="B50" s="297"/>
      <c r="C50" s="230"/>
      <c r="D50" s="229" t="s">
        <v>26</v>
      </c>
      <c r="E50" s="297"/>
      <c r="F50" s="297"/>
    </row>
    <row r="51" spans="1:6" ht="12.75">
      <c r="A51" s="231" t="s">
        <v>27</v>
      </c>
      <c r="B51" s="297">
        <v>0</v>
      </c>
      <c r="C51" s="230"/>
      <c r="D51" s="232" t="s">
        <v>28</v>
      </c>
      <c r="E51" s="297">
        <v>0</v>
      </c>
      <c r="F51" s="297">
        <v>0</v>
      </c>
    </row>
    <row r="52" spans="1:6" ht="12.75">
      <c r="A52" s="231" t="s">
        <v>29</v>
      </c>
      <c r="B52" s="297">
        <v>0</v>
      </c>
      <c r="C52" s="230">
        <v>0</v>
      </c>
      <c r="D52" s="232" t="s">
        <v>30</v>
      </c>
      <c r="E52" s="297">
        <v>0</v>
      </c>
      <c r="F52" s="297">
        <v>0</v>
      </c>
    </row>
    <row r="53" spans="1:6" ht="12.75">
      <c r="A53" s="231" t="s">
        <v>31</v>
      </c>
      <c r="B53" s="297">
        <v>68220573</v>
      </c>
      <c r="C53" s="230">
        <v>68220572</v>
      </c>
      <c r="D53" s="232" t="s">
        <v>32</v>
      </c>
      <c r="E53" s="297">
        <v>0</v>
      </c>
      <c r="F53" s="297">
        <v>0</v>
      </c>
    </row>
    <row r="54" spans="1:6" ht="12.75">
      <c r="A54" s="231" t="s">
        <v>33</v>
      </c>
      <c r="B54" s="297">
        <v>92977640</v>
      </c>
      <c r="C54" s="230">
        <v>116293780</v>
      </c>
      <c r="D54" s="232" t="s">
        <v>34</v>
      </c>
      <c r="E54" s="297">
        <v>0</v>
      </c>
      <c r="F54" s="297">
        <v>0</v>
      </c>
    </row>
    <row r="55" spans="1:6" ht="12.75">
      <c r="A55" s="231" t="s">
        <v>35</v>
      </c>
      <c r="B55" s="297">
        <v>3220777.64</v>
      </c>
      <c r="C55" s="230">
        <v>2924988.54</v>
      </c>
      <c r="D55" s="232" t="s">
        <v>36</v>
      </c>
      <c r="E55" s="297">
        <v>-150814</v>
      </c>
      <c r="F55" s="297">
        <v>0</v>
      </c>
    </row>
    <row r="56" spans="1:6" ht="12.75">
      <c r="A56" s="231" t="s">
        <v>37</v>
      </c>
      <c r="B56" s="374">
        <v>-22873971.86</v>
      </c>
      <c r="C56" s="278">
        <v>-22873972</v>
      </c>
      <c r="D56" s="232" t="s">
        <v>38</v>
      </c>
      <c r="E56" s="336">
        <v>1769185</v>
      </c>
      <c r="F56" s="336">
        <v>2312083</v>
      </c>
    </row>
    <row r="57" spans="1:6" ht="12.75">
      <c r="A57" s="231" t="s">
        <v>39</v>
      </c>
      <c r="B57" s="297">
        <v>0</v>
      </c>
      <c r="C57" s="230">
        <v>0</v>
      </c>
      <c r="D57" s="229"/>
      <c r="E57" s="297"/>
      <c r="F57" s="297"/>
    </row>
    <row r="58" spans="1:6" ht="12.75">
      <c r="A58" s="231" t="s">
        <v>40</v>
      </c>
      <c r="B58" s="297">
        <v>0</v>
      </c>
      <c r="C58" s="230">
        <v>0</v>
      </c>
      <c r="D58" s="229" t="s">
        <v>41</v>
      </c>
      <c r="E58" s="297">
        <f>+E55+E56</f>
        <v>1618371</v>
      </c>
      <c r="F58" s="297">
        <v>2312083</v>
      </c>
    </row>
    <row r="59" spans="1:6" ht="12.75">
      <c r="A59" s="231" t="s">
        <v>42</v>
      </c>
      <c r="B59" s="297">
        <v>0</v>
      </c>
      <c r="C59" s="230">
        <v>0</v>
      </c>
      <c r="D59" s="236"/>
      <c r="E59" s="297"/>
      <c r="F59" s="297"/>
    </row>
    <row r="60" spans="1:6" ht="12.75">
      <c r="A60" s="231"/>
      <c r="B60" s="297"/>
      <c r="C60" s="230"/>
      <c r="D60" s="229" t="s">
        <v>43</v>
      </c>
      <c r="E60" s="297">
        <f>+E48+E58</f>
        <v>4129355.3100000005</v>
      </c>
      <c r="F60" s="297">
        <v>12156827.6</v>
      </c>
    </row>
    <row r="61" spans="1:6" ht="25.5">
      <c r="A61" s="227" t="s">
        <v>44</v>
      </c>
      <c r="B61" s="297">
        <f>B53+B55+B54+B56</f>
        <v>141545018.77999997</v>
      </c>
      <c r="C61" s="230">
        <v>164565368.54</v>
      </c>
      <c r="D61" s="232"/>
      <c r="E61" s="297"/>
      <c r="F61" s="297"/>
    </row>
    <row r="62" spans="1:6" ht="12.75">
      <c r="A62" s="231"/>
      <c r="B62" s="297"/>
      <c r="C62" s="230"/>
      <c r="D62" s="229" t="s">
        <v>45</v>
      </c>
      <c r="E62" s="297"/>
      <c r="F62" s="297"/>
    </row>
    <row r="63" spans="1:6" ht="12.75">
      <c r="A63" s="227" t="s">
        <v>46</v>
      </c>
      <c r="B63" s="297">
        <f>B61+B48-1</f>
        <v>153487233.77999997</v>
      </c>
      <c r="C63" s="230">
        <v>177152353.57</v>
      </c>
      <c r="D63" s="229"/>
      <c r="E63" s="297"/>
      <c r="F63" s="297"/>
    </row>
    <row r="64" spans="1:6" ht="12.75">
      <c r="A64" s="231"/>
      <c r="B64" s="230"/>
      <c r="C64" s="230"/>
      <c r="D64" s="229" t="s">
        <v>47</v>
      </c>
      <c r="E64" s="297">
        <f>+E66</f>
        <v>116103950</v>
      </c>
      <c r="F64" s="297">
        <v>140024622.61</v>
      </c>
    </row>
    <row r="65" spans="1:6" ht="12.75">
      <c r="A65" s="231"/>
      <c r="B65" s="230"/>
      <c r="C65" s="230"/>
      <c r="D65" s="232" t="s">
        <v>48</v>
      </c>
      <c r="E65" s="297">
        <v>0</v>
      </c>
      <c r="F65" s="297">
        <v>0</v>
      </c>
    </row>
    <row r="66" spans="1:6" ht="12.75">
      <c r="A66" s="231"/>
      <c r="B66" s="230"/>
      <c r="C66" s="230"/>
      <c r="D66" s="232" t="s">
        <v>49</v>
      </c>
      <c r="E66" s="297">
        <v>116103950</v>
      </c>
      <c r="F66" s="297">
        <v>140024622.61</v>
      </c>
    </row>
    <row r="67" spans="1:6" ht="12.75">
      <c r="A67" s="231"/>
      <c r="B67" s="230"/>
      <c r="C67" s="230"/>
      <c r="D67" s="232" t="s">
        <v>50</v>
      </c>
      <c r="E67" s="297">
        <v>0</v>
      </c>
      <c r="F67" s="297">
        <v>0</v>
      </c>
    </row>
    <row r="68" spans="1:6" ht="12.75">
      <c r="A68" s="231"/>
      <c r="B68" s="230"/>
      <c r="C68" s="230"/>
      <c r="D68" s="232"/>
      <c r="E68" s="297"/>
      <c r="F68" s="297"/>
    </row>
    <row r="69" spans="1:6" ht="12.75">
      <c r="A69" s="231"/>
      <c r="B69" s="230"/>
      <c r="C69" s="230"/>
      <c r="D69" s="229" t="s">
        <v>51</v>
      </c>
      <c r="E69" s="339">
        <f>E70+E71+E72+E73+E74</f>
        <v>33253928.840000004</v>
      </c>
      <c r="F69" s="339">
        <f>+F70+F71+F72+F73+F74</f>
        <v>24970902.14</v>
      </c>
    </row>
    <row r="70" spans="1:6" ht="12.75">
      <c r="A70" s="231"/>
      <c r="B70" s="230"/>
      <c r="C70" s="230"/>
      <c r="D70" s="232" t="s">
        <v>52</v>
      </c>
      <c r="E70" s="407">
        <v>9365397.89</v>
      </c>
      <c r="F70" s="339">
        <v>2169242</v>
      </c>
    </row>
    <row r="71" spans="1:6" ht="12.75">
      <c r="A71" s="231"/>
      <c r="B71" s="230"/>
      <c r="C71" s="230"/>
      <c r="D71" s="232" t="s">
        <v>53</v>
      </c>
      <c r="E71" s="408">
        <v>46762502.81</v>
      </c>
      <c r="F71" s="338">
        <v>45675632</v>
      </c>
    </row>
    <row r="72" spans="1:6" ht="12.75">
      <c r="A72" s="231"/>
      <c r="B72" s="230"/>
      <c r="C72" s="230"/>
      <c r="D72" s="232" t="s">
        <v>54</v>
      </c>
      <c r="E72" s="339">
        <v>0</v>
      </c>
      <c r="F72" s="339">
        <v>0</v>
      </c>
    </row>
    <row r="73" spans="1:6" ht="12.75">
      <c r="A73" s="231"/>
      <c r="B73" s="230"/>
      <c r="C73" s="230"/>
      <c r="D73" s="232" t="s">
        <v>55</v>
      </c>
      <c r="E73" s="339">
        <v>0</v>
      </c>
      <c r="F73" s="339">
        <v>0</v>
      </c>
    </row>
    <row r="74" spans="1:6" ht="12.75">
      <c r="A74" s="231"/>
      <c r="B74" s="230"/>
      <c r="C74" s="230"/>
      <c r="D74" s="232" t="s">
        <v>56</v>
      </c>
      <c r="E74" s="339">
        <v>-22873971.86</v>
      </c>
      <c r="F74" s="339">
        <v>-22873971.86</v>
      </c>
    </row>
    <row r="75" spans="1:6" ht="12.75">
      <c r="A75" s="231"/>
      <c r="B75" s="230"/>
      <c r="C75" s="230"/>
      <c r="D75" s="232"/>
      <c r="E75" s="297"/>
      <c r="F75" s="297"/>
    </row>
    <row r="76" spans="1:6" ht="25.5">
      <c r="A76" s="231"/>
      <c r="B76" s="230"/>
      <c r="C76" s="230"/>
      <c r="D76" s="229" t="s">
        <v>57</v>
      </c>
      <c r="E76" s="297">
        <v>0</v>
      </c>
      <c r="F76" s="297">
        <v>0</v>
      </c>
    </row>
    <row r="77" spans="1:6" ht="12.75">
      <c r="A77" s="231"/>
      <c r="B77" s="230"/>
      <c r="C77" s="230"/>
      <c r="D77" s="232" t="s">
        <v>58</v>
      </c>
      <c r="E77" s="297">
        <v>0</v>
      </c>
      <c r="F77" s="297">
        <v>0</v>
      </c>
    </row>
    <row r="78" spans="1:6" ht="12.75">
      <c r="A78" s="231"/>
      <c r="B78" s="230"/>
      <c r="C78" s="230"/>
      <c r="D78" s="232" t="s">
        <v>59</v>
      </c>
      <c r="E78" s="297">
        <v>0</v>
      </c>
      <c r="F78" s="297">
        <v>0</v>
      </c>
    </row>
    <row r="79" spans="1:6" ht="12.75">
      <c r="A79" s="231"/>
      <c r="B79" s="230"/>
      <c r="C79" s="230"/>
      <c r="D79" s="232"/>
      <c r="E79" s="297"/>
      <c r="F79" s="297"/>
    </row>
    <row r="80" spans="1:6" ht="12.75">
      <c r="A80" s="231"/>
      <c r="B80" s="230"/>
      <c r="C80" s="230"/>
      <c r="D80" s="229" t="s">
        <v>60</v>
      </c>
      <c r="E80" s="297">
        <f>+E64+E69</f>
        <v>149357878.84</v>
      </c>
      <c r="F80" s="297">
        <f>+F64+F69</f>
        <v>164995524.75</v>
      </c>
    </row>
    <row r="81" spans="1:6" ht="12.75">
      <c r="A81" s="231"/>
      <c r="B81" s="230"/>
      <c r="C81" s="230"/>
      <c r="D81" s="232"/>
      <c r="E81" s="297"/>
      <c r="F81" s="297"/>
    </row>
    <row r="82" spans="1:9" ht="12.75">
      <c r="A82" s="231"/>
      <c r="B82" s="230"/>
      <c r="C82" s="230"/>
      <c r="D82" s="229" t="s">
        <v>61</v>
      </c>
      <c r="E82" s="297">
        <f>+E60+E80</f>
        <v>153487234.15</v>
      </c>
      <c r="F82" s="297">
        <f>+F60+F80+2</f>
        <v>177152354.35</v>
      </c>
      <c r="I82" s="226"/>
    </row>
    <row r="83" spans="1:6" ht="13.5" thickBot="1">
      <c r="A83" s="237"/>
      <c r="B83" s="238"/>
      <c r="C83" s="238"/>
      <c r="D83" s="239"/>
      <c r="E83" s="240"/>
      <c r="F83" s="240"/>
    </row>
    <row r="84" spans="1:6" ht="15" hidden="1">
      <c r="A84" s="2"/>
      <c r="B84" s="206"/>
      <c r="C84" s="206"/>
      <c r="D84" s="3"/>
      <c r="E84" s="206"/>
      <c r="F84" s="206"/>
    </row>
    <row r="85" spans="1:6" ht="15" hidden="1">
      <c r="A85" s="2"/>
      <c r="B85" s="206"/>
      <c r="C85" s="206"/>
      <c r="D85" s="3"/>
      <c r="E85" s="206"/>
      <c r="F85" s="206"/>
    </row>
    <row r="86" spans="1:6" ht="12.75" hidden="1" thickBot="1">
      <c r="A86" s="4"/>
      <c r="B86" s="207"/>
      <c r="C86" s="208"/>
      <c r="D86" s="5"/>
      <c r="E86" s="208"/>
      <c r="F86" s="208"/>
    </row>
    <row r="91" spans="1:5" ht="15">
      <c r="A91" s="470" t="s">
        <v>573</v>
      </c>
      <c r="B91" s="470"/>
      <c r="C91" s="209"/>
      <c r="D91" s="471" t="s">
        <v>609</v>
      </c>
      <c r="E91" s="471"/>
    </row>
    <row r="92" spans="1:5" ht="15">
      <c r="A92" s="470" t="s">
        <v>574</v>
      </c>
      <c r="B92" s="470"/>
      <c r="C92" s="209"/>
      <c r="D92" s="471" t="s">
        <v>575</v>
      </c>
      <c r="E92" s="471"/>
    </row>
  </sheetData>
  <mergeCells count="12">
    <mergeCell ref="A91:B91"/>
    <mergeCell ref="A92:B92"/>
    <mergeCell ref="D91:E91"/>
    <mergeCell ref="D92:E92"/>
    <mergeCell ref="A1:F1"/>
    <mergeCell ref="A2:F2"/>
    <mergeCell ref="A3:F3"/>
    <mergeCell ref="A4:F4"/>
    <mergeCell ref="A5:A7"/>
    <mergeCell ref="B5:B7"/>
    <mergeCell ref="D5:D7"/>
    <mergeCell ref="E5:E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1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 topLeftCell="A1">
      <selection activeCell="K21" sqref="K21"/>
    </sheetView>
  </sheetViews>
  <sheetFormatPr defaultColWidth="11.421875" defaultRowHeight="15"/>
  <cols>
    <col min="1" max="1" width="52.140625" style="18" bestFit="1" customWidth="1"/>
    <col min="2" max="2" width="12.00390625" style="18" bestFit="1" customWidth="1"/>
    <col min="3" max="3" width="9.421875" style="18" customWidth="1"/>
    <col min="4" max="4" width="9.8515625" style="18" customWidth="1"/>
    <col min="5" max="5" width="9.57421875" style="18" customWidth="1"/>
    <col min="6" max="6" width="9.00390625" style="18" customWidth="1"/>
    <col min="7" max="8" width="11.421875" style="18" customWidth="1"/>
  </cols>
  <sheetData>
    <row r="1" spans="1:8" ht="15">
      <c r="A1" s="657" t="s">
        <v>360</v>
      </c>
      <c r="B1" s="657"/>
      <c r="C1" s="657"/>
      <c r="D1" s="657"/>
      <c r="E1" s="657"/>
      <c r="F1" s="657"/>
      <c r="G1" s="657"/>
      <c r="H1" s="657"/>
    </row>
    <row r="2" spans="1:8" ht="15">
      <c r="A2" s="657" t="s">
        <v>361</v>
      </c>
      <c r="B2" s="657"/>
      <c r="C2" s="657"/>
      <c r="D2" s="657"/>
      <c r="E2" s="657"/>
      <c r="F2" s="657"/>
      <c r="G2" s="657"/>
      <c r="H2" s="657"/>
    </row>
    <row r="3" spans="1:8" ht="15">
      <c r="A3" s="658" t="s">
        <v>577</v>
      </c>
      <c r="B3" s="658"/>
      <c r="C3" s="658"/>
      <c r="D3" s="658"/>
      <c r="E3" s="658"/>
      <c r="F3" s="658"/>
      <c r="G3" s="658"/>
      <c r="H3" s="658"/>
    </row>
    <row r="4" spans="1:8" ht="15">
      <c r="A4" s="636" t="e">
        <f>#REF!</f>
        <v>#REF!</v>
      </c>
      <c r="B4" s="506"/>
      <c r="C4" s="506"/>
      <c r="D4" s="506"/>
      <c r="E4" s="506"/>
      <c r="F4" s="506"/>
      <c r="G4" s="506"/>
      <c r="H4" s="637"/>
    </row>
    <row r="5" spans="1:8" ht="15">
      <c r="A5" s="636" t="s">
        <v>362</v>
      </c>
      <c r="B5" s="506"/>
      <c r="C5" s="506"/>
      <c r="D5" s="506"/>
      <c r="E5" s="506"/>
      <c r="F5" s="506"/>
      <c r="G5" s="506"/>
      <c r="H5" s="637"/>
    </row>
    <row r="6" spans="1:8" ht="15">
      <c r="A6" s="544" t="s">
        <v>0</v>
      </c>
      <c r="B6" s="545"/>
      <c r="C6" s="545"/>
      <c r="D6" s="545"/>
      <c r="E6" s="545"/>
      <c r="F6" s="545"/>
      <c r="G6" s="545"/>
      <c r="H6" s="491"/>
    </row>
    <row r="7" spans="1:8" ht="15">
      <c r="A7" s="548" t="s">
        <v>363</v>
      </c>
      <c r="B7" s="549"/>
      <c r="C7" s="549"/>
      <c r="D7" s="549"/>
      <c r="E7" s="549"/>
      <c r="F7" s="549"/>
      <c r="G7" s="549"/>
      <c r="H7" s="550"/>
    </row>
    <row r="8" spans="1:8" ht="15">
      <c r="A8" s="496" t="s">
        <v>364</v>
      </c>
      <c r="B8" s="16" t="s">
        <v>365</v>
      </c>
      <c r="C8" s="496" t="s">
        <v>369</v>
      </c>
      <c r="D8" s="496" t="s">
        <v>370</v>
      </c>
      <c r="E8" s="496" t="s">
        <v>371</v>
      </c>
      <c r="F8" s="496" t="s">
        <v>372</v>
      </c>
      <c r="G8" s="544" t="s">
        <v>373</v>
      </c>
      <c r="H8" s="491"/>
    </row>
    <row r="9" spans="1:8" ht="15">
      <c r="A9" s="497"/>
      <c r="B9" s="25" t="s">
        <v>366</v>
      </c>
      <c r="C9" s="497"/>
      <c r="D9" s="497"/>
      <c r="E9" s="497"/>
      <c r="F9" s="497"/>
      <c r="G9" s="546"/>
      <c r="H9" s="493"/>
    </row>
    <row r="10" spans="1:8" ht="15">
      <c r="A10" s="497"/>
      <c r="B10" s="25" t="s">
        <v>367</v>
      </c>
      <c r="C10" s="497"/>
      <c r="D10" s="497"/>
      <c r="E10" s="497"/>
      <c r="F10" s="497"/>
      <c r="G10" s="546"/>
      <c r="H10" s="493"/>
    </row>
    <row r="11" spans="1:8" ht="15">
      <c r="A11" s="498"/>
      <c r="B11" s="17" t="s">
        <v>368</v>
      </c>
      <c r="C11" s="498"/>
      <c r="D11" s="498"/>
      <c r="E11" s="498"/>
      <c r="F11" s="498"/>
      <c r="G11" s="548"/>
      <c r="H11" s="550"/>
    </row>
    <row r="12" spans="1:8" ht="15">
      <c r="A12" s="6"/>
      <c r="B12" s="13"/>
      <c r="C12" s="13"/>
      <c r="D12" s="13"/>
      <c r="E12" s="13"/>
      <c r="F12" s="13"/>
      <c r="G12" s="666"/>
      <c r="H12" s="667"/>
    </row>
    <row r="13" spans="1:8" ht="15">
      <c r="A13" s="26" t="s">
        <v>578</v>
      </c>
      <c r="B13" s="664"/>
      <c r="C13" s="664"/>
      <c r="D13" s="664"/>
      <c r="E13" s="664"/>
      <c r="F13" s="664"/>
      <c r="G13" s="659"/>
      <c r="H13" s="660"/>
    </row>
    <row r="14" spans="1:8" ht="15">
      <c r="A14" s="27" t="s">
        <v>374</v>
      </c>
      <c r="B14" s="665"/>
      <c r="C14" s="665"/>
      <c r="D14" s="665"/>
      <c r="E14" s="665"/>
      <c r="F14" s="665"/>
      <c r="G14" s="659"/>
      <c r="H14" s="660"/>
    </row>
    <row r="15" spans="1:8" ht="15">
      <c r="A15" s="28" t="s">
        <v>579</v>
      </c>
      <c r="B15" s="9"/>
      <c r="C15" s="9"/>
      <c r="D15" s="9"/>
      <c r="E15" s="9"/>
      <c r="F15" s="9"/>
      <c r="G15" s="659"/>
      <c r="H15" s="660"/>
    </row>
    <row r="16" spans="1:8" ht="15">
      <c r="A16" s="28" t="s">
        <v>580</v>
      </c>
      <c r="B16" s="9"/>
      <c r="C16" s="9"/>
      <c r="D16" s="9"/>
      <c r="E16" s="9"/>
      <c r="F16" s="9"/>
      <c r="G16" s="659"/>
      <c r="H16" s="660"/>
    </row>
    <row r="17" spans="1:8" ht="15">
      <c r="A17" s="28" t="s">
        <v>581</v>
      </c>
      <c r="B17" s="9"/>
      <c r="C17" s="9"/>
      <c r="D17" s="9"/>
      <c r="E17" s="9"/>
      <c r="F17" s="9"/>
      <c r="G17" s="659"/>
      <c r="H17" s="660"/>
    </row>
    <row r="18" spans="1:8" ht="15">
      <c r="A18" s="28" t="s">
        <v>582</v>
      </c>
      <c r="B18" s="69"/>
      <c r="C18" s="9"/>
      <c r="D18" s="9"/>
      <c r="E18" s="9"/>
      <c r="F18" s="9"/>
      <c r="G18" s="659"/>
      <c r="H18" s="660"/>
    </row>
    <row r="19" spans="1:8" ht="15">
      <c r="A19" s="28" t="s">
        <v>583</v>
      </c>
      <c r="B19" s="69"/>
      <c r="C19" s="9"/>
      <c r="D19" s="9"/>
      <c r="E19" s="9"/>
      <c r="F19" s="9"/>
      <c r="G19" s="659"/>
      <c r="H19" s="660"/>
    </row>
    <row r="20" spans="1:8" ht="15">
      <c r="A20" s="28" t="s">
        <v>584</v>
      </c>
      <c r="B20" s="69"/>
      <c r="C20" s="9"/>
      <c r="D20" s="9"/>
      <c r="E20" s="9"/>
      <c r="F20" s="9"/>
      <c r="G20" s="659"/>
      <c r="H20" s="660"/>
    </row>
    <row r="21" spans="1:8" ht="15">
      <c r="A21" s="28" t="s">
        <v>585</v>
      </c>
      <c r="B21" s="69"/>
      <c r="C21" s="9"/>
      <c r="D21" s="9"/>
      <c r="E21" s="9"/>
      <c r="F21" s="9"/>
      <c r="G21" s="659"/>
      <c r="H21" s="660"/>
    </row>
    <row r="22" spans="1:8" ht="15">
      <c r="A22" s="28" t="s">
        <v>586</v>
      </c>
      <c r="B22" s="69"/>
      <c r="C22" s="9"/>
      <c r="D22" s="9"/>
      <c r="E22" s="9"/>
      <c r="F22" s="9"/>
      <c r="G22" s="659"/>
      <c r="H22" s="660"/>
    </row>
    <row r="23" spans="1:8" ht="15">
      <c r="A23" s="28" t="s">
        <v>587</v>
      </c>
      <c r="B23" s="9"/>
      <c r="C23" s="9"/>
      <c r="D23" s="9"/>
      <c r="E23" s="9"/>
      <c r="F23" s="9"/>
      <c r="G23" s="659"/>
      <c r="H23" s="660"/>
    </row>
    <row r="24" spans="1:8" ht="15">
      <c r="A24" s="28" t="s">
        <v>588</v>
      </c>
      <c r="B24" s="9"/>
      <c r="C24" s="9"/>
      <c r="D24" s="9"/>
      <c r="E24" s="9"/>
      <c r="F24" s="9"/>
      <c r="G24" s="659"/>
      <c r="H24" s="660"/>
    </row>
    <row r="25" spans="1:8" ht="15">
      <c r="A25" s="28" t="s">
        <v>589</v>
      </c>
      <c r="B25" s="9"/>
      <c r="C25" s="9"/>
      <c r="D25" s="9"/>
      <c r="E25" s="9"/>
      <c r="F25" s="9"/>
      <c r="G25" s="659"/>
      <c r="H25" s="660"/>
    </row>
    <row r="26" spans="1:8" ht="15">
      <c r="A26" s="28" t="s">
        <v>590</v>
      </c>
      <c r="B26" s="9"/>
      <c r="C26" s="9"/>
      <c r="D26" s="9"/>
      <c r="E26" s="9"/>
      <c r="F26" s="9"/>
      <c r="G26" s="659"/>
      <c r="H26" s="660"/>
    </row>
    <row r="27" spans="1:8" ht="15">
      <c r="A27" s="12"/>
      <c r="B27" s="9"/>
      <c r="C27" s="9"/>
      <c r="D27" s="9"/>
      <c r="E27" s="9"/>
      <c r="F27" s="9"/>
      <c r="G27" s="659"/>
      <c r="H27" s="660"/>
    </row>
    <row r="28" spans="1:8" ht="15">
      <c r="A28" s="26" t="s">
        <v>591</v>
      </c>
      <c r="B28" s="71"/>
      <c r="C28" s="71"/>
      <c r="D28" s="71"/>
      <c r="E28" s="71"/>
      <c r="F28" s="71"/>
      <c r="G28" s="659"/>
      <c r="H28" s="660"/>
    </row>
    <row r="29" spans="1:8" ht="15">
      <c r="A29" s="28" t="s">
        <v>592</v>
      </c>
      <c r="B29" s="9"/>
      <c r="C29" s="9"/>
      <c r="D29" s="9"/>
      <c r="E29" s="9"/>
      <c r="F29" s="9"/>
      <c r="G29" s="659"/>
      <c r="H29" s="660"/>
    </row>
    <row r="30" spans="1:8" ht="15">
      <c r="A30" s="28" t="s">
        <v>593</v>
      </c>
      <c r="B30" s="9"/>
      <c r="C30" s="9"/>
      <c r="D30" s="9"/>
      <c r="E30" s="9"/>
      <c r="F30" s="9"/>
      <c r="G30" s="659"/>
      <c r="H30" s="660"/>
    </row>
    <row r="31" spans="1:8" ht="15">
      <c r="A31" s="28" t="s">
        <v>594</v>
      </c>
      <c r="B31" s="9"/>
      <c r="C31" s="9"/>
      <c r="D31" s="9"/>
      <c r="E31" s="9"/>
      <c r="F31" s="9"/>
      <c r="G31" s="659"/>
      <c r="H31" s="660"/>
    </row>
    <row r="32" spans="1:8" ht="15">
      <c r="A32" s="28" t="s">
        <v>595</v>
      </c>
      <c r="B32" s="663"/>
      <c r="C32" s="656"/>
      <c r="D32" s="656"/>
      <c r="E32" s="656"/>
      <c r="F32" s="656"/>
      <c r="G32" s="659"/>
      <c r="H32" s="660"/>
    </row>
    <row r="33" spans="1:8" ht="15">
      <c r="A33" s="29" t="s">
        <v>375</v>
      </c>
      <c r="B33" s="663"/>
      <c r="C33" s="656"/>
      <c r="D33" s="656"/>
      <c r="E33" s="656"/>
      <c r="F33" s="656"/>
      <c r="G33" s="659"/>
      <c r="H33" s="660"/>
    </row>
    <row r="34" spans="1:8" ht="15">
      <c r="A34" s="28" t="s">
        <v>596</v>
      </c>
      <c r="B34" s="9"/>
      <c r="C34" s="9"/>
      <c r="D34" s="9"/>
      <c r="E34" s="9"/>
      <c r="F34" s="9"/>
      <c r="G34" s="659"/>
      <c r="H34" s="660"/>
    </row>
    <row r="35" spans="1:8" ht="15">
      <c r="A35" s="12"/>
      <c r="B35" s="9"/>
      <c r="C35" s="9"/>
      <c r="D35" s="9"/>
      <c r="E35" s="9"/>
      <c r="F35" s="9"/>
      <c r="G35" s="659"/>
      <c r="H35" s="660"/>
    </row>
    <row r="36" spans="1:8" ht="15">
      <c r="A36" s="26" t="s">
        <v>597</v>
      </c>
      <c r="B36" s="9"/>
      <c r="C36" s="9"/>
      <c r="D36" s="9"/>
      <c r="E36" s="9"/>
      <c r="F36" s="9"/>
      <c r="G36" s="659"/>
      <c r="H36" s="660"/>
    </row>
    <row r="37" spans="1:8" ht="15">
      <c r="A37" s="28" t="s">
        <v>598</v>
      </c>
      <c r="B37" s="9"/>
      <c r="C37" s="9"/>
      <c r="D37" s="9"/>
      <c r="E37" s="9"/>
      <c r="F37" s="9"/>
      <c r="G37" s="659"/>
      <c r="H37" s="660"/>
    </row>
    <row r="38" spans="1:8" ht="15">
      <c r="A38" s="12"/>
      <c r="B38" s="7"/>
      <c r="C38" s="7"/>
      <c r="D38" s="7"/>
      <c r="E38" s="7"/>
      <c r="F38" s="7"/>
      <c r="G38" s="661"/>
      <c r="H38" s="662"/>
    </row>
    <row r="39" spans="1:8" ht="15">
      <c r="A39" s="26" t="s">
        <v>599</v>
      </c>
      <c r="B39" s="70"/>
      <c r="C39" s="70"/>
      <c r="D39" s="70"/>
      <c r="E39" s="70"/>
      <c r="F39" s="70"/>
      <c r="G39" s="659"/>
      <c r="H39" s="660"/>
    </row>
    <row r="40" spans="1:8" ht="15">
      <c r="A40" s="12"/>
      <c r="B40" s="7"/>
      <c r="C40" s="7"/>
      <c r="D40" s="7"/>
      <c r="E40" s="7"/>
      <c r="F40" s="7"/>
      <c r="G40" s="661"/>
      <c r="H40" s="662"/>
    </row>
    <row r="41" spans="1:8" ht="15">
      <c r="A41" s="30" t="s">
        <v>235</v>
      </c>
      <c r="B41" s="9"/>
      <c r="C41" s="9"/>
      <c r="D41" s="9"/>
      <c r="E41" s="9"/>
      <c r="F41" s="9"/>
      <c r="G41" s="659"/>
      <c r="H41" s="660"/>
    </row>
    <row r="42" spans="1:8" ht="15">
      <c r="A42" s="31" t="s">
        <v>376</v>
      </c>
      <c r="B42" s="656"/>
      <c r="C42" s="656"/>
      <c r="D42" s="656"/>
      <c r="E42" s="656"/>
      <c r="F42" s="656"/>
      <c r="G42" s="659"/>
      <c r="H42" s="660"/>
    </row>
    <row r="43" spans="1:8" ht="15">
      <c r="A43" s="31" t="s">
        <v>377</v>
      </c>
      <c r="B43" s="656"/>
      <c r="C43" s="656"/>
      <c r="D43" s="656"/>
      <c r="E43" s="656"/>
      <c r="F43" s="656"/>
      <c r="G43" s="659"/>
      <c r="H43" s="660"/>
    </row>
    <row r="44" spans="1:8" ht="15">
      <c r="A44" s="31" t="s">
        <v>378</v>
      </c>
      <c r="B44" s="656"/>
      <c r="C44" s="656"/>
      <c r="D44" s="656"/>
      <c r="E44" s="656"/>
      <c r="F44" s="656"/>
      <c r="G44" s="659"/>
      <c r="H44" s="660"/>
    </row>
    <row r="45" spans="1:8" ht="15">
      <c r="A45" s="31" t="s">
        <v>379</v>
      </c>
      <c r="B45" s="656"/>
      <c r="C45" s="656"/>
      <c r="D45" s="656"/>
      <c r="E45" s="656"/>
      <c r="F45" s="656"/>
      <c r="G45" s="659"/>
      <c r="H45" s="660"/>
    </row>
    <row r="46" spans="1:8" ht="15">
      <c r="A46" s="30" t="s">
        <v>380</v>
      </c>
      <c r="B46" s="9"/>
      <c r="C46" s="9"/>
      <c r="D46" s="9"/>
      <c r="E46" s="9"/>
      <c r="F46" s="9"/>
      <c r="G46" s="656"/>
      <c r="H46" s="656"/>
    </row>
    <row r="47" spans="1:8" ht="15">
      <c r="A47" s="14"/>
      <c r="B47" s="10"/>
      <c r="C47" s="10"/>
      <c r="D47" s="10"/>
      <c r="E47" s="15"/>
      <c r="F47" s="32"/>
      <c r="G47" s="33"/>
      <c r="H47" s="34"/>
    </row>
    <row r="52" spans="1:6" ht="15">
      <c r="A52" s="20" t="s">
        <v>576</v>
      </c>
      <c r="B52" s="24"/>
      <c r="C52" s="24"/>
      <c r="D52" s="470" t="s">
        <v>609</v>
      </c>
      <c r="E52" s="470"/>
      <c r="F52" s="470"/>
    </row>
    <row r="53" spans="1:6" ht="15">
      <c r="A53" s="20" t="s">
        <v>574</v>
      </c>
      <c r="B53" s="20"/>
      <c r="C53" s="24"/>
      <c r="D53" s="470" t="s">
        <v>575</v>
      </c>
      <c r="E53" s="470"/>
      <c r="F53" s="470"/>
    </row>
  </sheetData>
  <mergeCells count="66">
    <mergeCell ref="D52:F52"/>
    <mergeCell ref="D53:F53"/>
    <mergeCell ref="A4:H4"/>
    <mergeCell ref="A5:H5"/>
    <mergeCell ref="A6:H6"/>
    <mergeCell ref="A7:H7"/>
    <mergeCell ref="A8:A11"/>
    <mergeCell ref="C8:C11"/>
    <mergeCell ref="D8:D11"/>
    <mergeCell ref="E8:E11"/>
    <mergeCell ref="F8:F11"/>
    <mergeCell ref="G8:H11"/>
    <mergeCell ref="G12:H12"/>
    <mergeCell ref="B13:B14"/>
    <mergeCell ref="C13:C14"/>
    <mergeCell ref="D13:D14"/>
    <mergeCell ref="E13:E14"/>
    <mergeCell ref="F13:F14"/>
    <mergeCell ref="G13:H14"/>
    <mergeCell ref="G26:H26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B32:B33"/>
    <mergeCell ref="C32:C33"/>
    <mergeCell ref="D32:D33"/>
    <mergeCell ref="E32:E33"/>
    <mergeCell ref="F32:F33"/>
    <mergeCell ref="E42:E43"/>
    <mergeCell ref="F42:F43"/>
    <mergeCell ref="G42:H43"/>
    <mergeCell ref="G38:H38"/>
    <mergeCell ref="G27:H27"/>
    <mergeCell ref="G28:H28"/>
    <mergeCell ref="G29:H29"/>
    <mergeCell ref="G30:H30"/>
    <mergeCell ref="G31:H31"/>
    <mergeCell ref="G32:H33"/>
    <mergeCell ref="G34:H34"/>
    <mergeCell ref="G35:H35"/>
    <mergeCell ref="G36:H36"/>
    <mergeCell ref="G37:H37"/>
    <mergeCell ref="G46:H46"/>
    <mergeCell ref="A1:H1"/>
    <mergeCell ref="A2:H2"/>
    <mergeCell ref="A3:H3"/>
    <mergeCell ref="B44:B45"/>
    <mergeCell ref="C44:C45"/>
    <mergeCell ref="D44:D45"/>
    <mergeCell ref="E44:E45"/>
    <mergeCell ref="F44:F45"/>
    <mergeCell ref="G44:H45"/>
    <mergeCell ref="G39:H39"/>
    <mergeCell ref="G40:H40"/>
    <mergeCell ref="G41:H41"/>
    <mergeCell ref="B42:B43"/>
    <mergeCell ref="C42:C43"/>
    <mergeCell ref="D42:D43"/>
  </mergeCells>
  <printOptions/>
  <pageMargins left="0.7" right="0.7" top="0.75" bottom="0.75" header="0.3" footer="0.3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SheetLayoutView="90" workbookViewId="0" topLeftCell="A1">
      <selection activeCell="G20" sqref="G20:H20"/>
    </sheetView>
  </sheetViews>
  <sheetFormatPr defaultColWidth="11.421875" defaultRowHeight="15"/>
  <cols>
    <col min="1" max="1" width="45.28125" style="115" bestFit="1" customWidth="1"/>
    <col min="2" max="2" width="12.421875" style="115" bestFit="1" customWidth="1"/>
    <col min="3" max="3" width="7.421875" style="115" bestFit="1" customWidth="1"/>
    <col min="4" max="4" width="9.57421875" style="115" customWidth="1"/>
    <col min="5" max="5" width="9.00390625" style="115" customWidth="1"/>
    <col min="6" max="6" width="8.57421875" style="115" customWidth="1"/>
    <col min="7" max="8" width="11.421875" style="115" customWidth="1"/>
    <col min="9" max="16384" width="11.421875" style="133" customWidth="1"/>
  </cols>
  <sheetData>
    <row r="1" spans="1:8" ht="15">
      <c r="A1" s="658" t="s">
        <v>687</v>
      </c>
      <c r="B1" s="658"/>
      <c r="C1" s="658"/>
      <c r="D1" s="658"/>
      <c r="E1" s="658"/>
      <c r="F1" s="658"/>
      <c r="G1" s="658"/>
      <c r="H1" s="658"/>
    </row>
    <row r="2" spans="1:8" ht="15">
      <c r="A2" s="671"/>
      <c r="B2" s="672"/>
      <c r="C2" s="672"/>
      <c r="D2" s="672"/>
      <c r="E2" s="672"/>
      <c r="F2" s="672"/>
      <c r="G2" s="672"/>
      <c r="H2" s="673"/>
    </row>
    <row r="3" spans="1:8" ht="15">
      <c r="A3" s="548" t="e">
        <f>'FORMATO 7 PRIyE'!A4</f>
        <v>#REF!</v>
      </c>
      <c r="B3" s="549"/>
      <c r="C3" s="549"/>
      <c r="D3" s="549"/>
      <c r="E3" s="549"/>
      <c r="F3" s="549"/>
      <c r="G3" s="549"/>
      <c r="H3" s="550"/>
    </row>
    <row r="4" spans="1:8" ht="15">
      <c r="A4" s="636" t="s">
        <v>381</v>
      </c>
      <c r="B4" s="506"/>
      <c r="C4" s="506"/>
      <c r="D4" s="506"/>
      <c r="E4" s="506"/>
      <c r="F4" s="506"/>
      <c r="G4" s="506"/>
      <c r="H4" s="637"/>
    </row>
    <row r="5" spans="1:8" ht="15">
      <c r="A5" s="544" t="s">
        <v>0</v>
      </c>
      <c r="B5" s="545"/>
      <c r="C5" s="545"/>
      <c r="D5" s="545"/>
      <c r="E5" s="545"/>
      <c r="F5" s="545"/>
      <c r="G5" s="545"/>
      <c r="H5" s="491"/>
    </row>
    <row r="6" spans="1:8" ht="15">
      <c r="A6" s="548" t="s">
        <v>363</v>
      </c>
      <c r="B6" s="549"/>
      <c r="C6" s="549"/>
      <c r="D6" s="549"/>
      <c r="E6" s="549"/>
      <c r="F6" s="549"/>
      <c r="G6" s="549"/>
      <c r="H6" s="550"/>
    </row>
    <row r="7" spans="1:8" ht="15">
      <c r="A7" s="496" t="s">
        <v>364</v>
      </c>
      <c r="B7" s="74" t="s">
        <v>382</v>
      </c>
      <c r="C7" s="496" t="s">
        <v>369</v>
      </c>
      <c r="D7" s="496" t="s">
        <v>370</v>
      </c>
      <c r="E7" s="496" t="s">
        <v>371</v>
      </c>
      <c r="F7" s="496" t="s">
        <v>372</v>
      </c>
      <c r="G7" s="544" t="s">
        <v>373</v>
      </c>
      <c r="H7" s="491"/>
    </row>
    <row r="8" spans="1:8" ht="15">
      <c r="A8" s="497"/>
      <c r="B8" s="82" t="s">
        <v>383</v>
      </c>
      <c r="C8" s="497"/>
      <c r="D8" s="497"/>
      <c r="E8" s="497"/>
      <c r="F8" s="497"/>
      <c r="G8" s="546"/>
      <c r="H8" s="493"/>
    </row>
    <row r="9" spans="1:8" ht="15">
      <c r="A9" s="498"/>
      <c r="B9" s="75" t="s">
        <v>384</v>
      </c>
      <c r="C9" s="498"/>
      <c r="D9" s="498"/>
      <c r="E9" s="498"/>
      <c r="F9" s="498"/>
      <c r="G9" s="548"/>
      <c r="H9" s="550"/>
    </row>
    <row r="10" spans="1:8" ht="15">
      <c r="A10" s="146" t="s">
        <v>688</v>
      </c>
      <c r="B10" s="89"/>
      <c r="C10" s="89"/>
      <c r="D10" s="89"/>
      <c r="E10" s="89"/>
      <c r="F10" s="89"/>
      <c r="G10" s="670"/>
      <c r="H10" s="514"/>
    </row>
    <row r="11" spans="1:8" ht="15">
      <c r="A11" s="29" t="s">
        <v>600</v>
      </c>
      <c r="B11" s="89"/>
      <c r="C11" s="89"/>
      <c r="D11" s="89"/>
      <c r="E11" s="89"/>
      <c r="F11" s="89"/>
      <c r="G11" s="668"/>
      <c r="H11" s="501"/>
    </row>
    <row r="12" spans="1:8" ht="15">
      <c r="A12" s="29" t="s">
        <v>601</v>
      </c>
      <c r="B12" s="89"/>
      <c r="C12" s="89"/>
      <c r="D12" s="89"/>
      <c r="E12" s="89"/>
      <c r="F12" s="89"/>
      <c r="G12" s="668"/>
      <c r="H12" s="501"/>
    </row>
    <row r="13" spans="1:8" ht="15">
      <c r="A13" s="29" t="s">
        <v>602</v>
      </c>
      <c r="B13" s="89"/>
      <c r="C13" s="89"/>
      <c r="D13" s="89"/>
      <c r="E13" s="89"/>
      <c r="F13" s="89"/>
      <c r="G13" s="668"/>
      <c r="H13" s="501"/>
    </row>
    <row r="14" spans="1:8" ht="15">
      <c r="A14" s="29" t="s">
        <v>603</v>
      </c>
      <c r="B14" s="669"/>
      <c r="C14" s="669"/>
      <c r="D14" s="669"/>
      <c r="E14" s="669"/>
      <c r="F14" s="669"/>
      <c r="G14" s="668"/>
      <c r="H14" s="501"/>
    </row>
    <row r="15" spans="1:8" ht="15">
      <c r="A15" s="29" t="s">
        <v>385</v>
      </c>
      <c r="B15" s="669"/>
      <c r="C15" s="669"/>
      <c r="D15" s="669"/>
      <c r="E15" s="669"/>
      <c r="F15" s="669"/>
      <c r="G15" s="668"/>
      <c r="H15" s="501"/>
    </row>
    <row r="16" spans="1:8" ht="15">
      <c r="A16" s="29" t="s">
        <v>604</v>
      </c>
      <c r="B16" s="89"/>
      <c r="C16" s="89"/>
      <c r="D16" s="89"/>
      <c r="E16" s="89"/>
      <c r="F16" s="89"/>
      <c r="G16" s="668"/>
      <c r="H16" s="501"/>
    </row>
    <row r="17" spans="1:8" ht="15">
      <c r="A17" s="29" t="s">
        <v>605</v>
      </c>
      <c r="B17" s="89"/>
      <c r="C17" s="89"/>
      <c r="D17" s="89"/>
      <c r="E17" s="89"/>
      <c r="F17" s="89"/>
      <c r="G17" s="668"/>
      <c r="H17" s="501"/>
    </row>
    <row r="18" spans="1:8" ht="15">
      <c r="A18" s="29" t="s">
        <v>606</v>
      </c>
      <c r="B18" s="89"/>
      <c r="C18" s="89"/>
      <c r="D18" s="89"/>
      <c r="E18" s="89"/>
      <c r="F18" s="89"/>
      <c r="G18" s="668"/>
      <c r="H18" s="501"/>
    </row>
    <row r="19" spans="1:8" ht="15">
      <c r="A19" s="29" t="s">
        <v>607</v>
      </c>
      <c r="B19" s="89"/>
      <c r="C19" s="89"/>
      <c r="D19" s="89"/>
      <c r="E19" s="89"/>
      <c r="F19" s="89"/>
      <c r="G19" s="668"/>
      <c r="H19" s="501"/>
    </row>
    <row r="20" spans="1:8" ht="15">
      <c r="A20" s="29" t="s">
        <v>608</v>
      </c>
      <c r="B20" s="87"/>
      <c r="C20" s="89"/>
      <c r="D20" s="89"/>
      <c r="E20" s="89"/>
      <c r="F20" s="89"/>
      <c r="G20" s="668"/>
      <c r="H20" s="501"/>
    </row>
    <row r="21" spans="1:8" ht="15">
      <c r="A21" s="31"/>
      <c r="B21" s="89"/>
      <c r="C21" s="89"/>
      <c r="D21" s="89"/>
      <c r="E21" s="89"/>
      <c r="F21" s="89"/>
      <c r="G21" s="668"/>
      <c r="H21" s="501"/>
    </row>
    <row r="22" spans="1:8" ht="15">
      <c r="A22" s="146" t="s">
        <v>689</v>
      </c>
      <c r="B22" s="89"/>
      <c r="C22" s="89"/>
      <c r="D22" s="89"/>
      <c r="E22" s="89"/>
      <c r="F22" s="89"/>
      <c r="G22" s="668"/>
      <c r="H22" s="501"/>
    </row>
    <row r="23" spans="1:8" ht="15">
      <c r="A23" s="29" t="s">
        <v>600</v>
      </c>
      <c r="B23" s="89"/>
      <c r="C23" s="89"/>
      <c r="D23" s="89"/>
      <c r="E23" s="89"/>
      <c r="F23" s="89"/>
      <c r="G23" s="668"/>
      <c r="H23" s="501"/>
    </row>
    <row r="24" spans="1:8" ht="15">
      <c r="A24" s="29" t="s">
        <v>601</v>
      </c>
      <c r="B24" s="89"/>
      <c r="C24" s="89"/>
      <c r="D24" s="89"/>
      <c r="E24" s="89"/>
      <c r="F24" s="89"/>
      <c r="G24" s="668"/>
      <c r="H24" s="501"/>
    </row>
    <row r="25" spans="1:8" ht="15">
      <c r="A25" s="29" t="s">
        <v>602</v>
      </c>
      <c r="B25" s="89"/>
      <c r="C25" s="89"/>
      <c r="D25" s="89"/>
      <c r="E25" s="89"/>
      <c r="F25" s="89"/>
      <c r="G25" s="668"/>
      <c r="H25" s="501"/>
    </row>
    <row r="26" spans="1:8" ht="15">
      <c r="A26" s="29" t="s">
        <v>603</v>
      </c>
      <c r="B26" s="669"/>
      <c r="C26" s="669"/>
      <c r="D26" s="669"/>
      <c r="E26" s="669"/>
      <c r="F26" s="669"/>
      <c r="G26" s="668"/>
      <c r="H26" s="501"/>
    </row>
    <row r="27" spans="1:8" ht="15">
      <c r="A27" s="29" t="s">
        <v>385</v>
      </c>
      <c r="B27" s="669"/>
      <c r="C27" s="669"/>
      <c r="D27" s="669"/>
      <c r="E27" s="669"/>
      <c r="F27" s="669"/>
      <c r="G27" s="668"/>
      <c r="H27" s="501"/>
    </row>
    <row r="28" spans="1:8" ht="15">
      <c r="A28" s="29" t="s">
        <v>604</v>
      </c>
      <c r="B28" s="89"/>
      <c r="C28" s="89"/>
      <c r="D28" s="89"/>
      <c r="E28" s="89"/>
      <c r="F28" s="89"/>
      <c r="G28" s="668"/>
      <c r="H28" s="501"/>
    </row>
    <row r="29" spans="1:8" ht="15">
      <c r="A29" s="29" t="s">
        <v>605</v>
      </c>
      <c r="B29" s="89"/>
      <c r="C29" s="89"/>
      <c r="D29" s="89"/>
      <c r="E29" s="89"/>
      <c r="F29" s="89"/>
      <c r="G29" s="668"/>
      <c r="H29" s="501"/>
    </row>
    <row r="30" spans="1:8" ht="15">
      <c r="A30" s="29" t="s">
        <v>606</v>
      </c>
      <c r="B30" s="89"/>
      <c r="C30" s="89"/>
      <c r="D30" s="89"/>
      <c r="E30" s="89"/>
      <c r="F30" s="89"/>
      <c r="G30" s="668"/>
      <c r="H30" s="501"/>
    </row>
    <row r="31" spans="1:8" ht="15">
      <c r="A31" s="29" t="s">
        <v>607</v>
      </c>
      <c r="B31" s="89"/>
      <c r="C31" s="89"/>
      <c r="D31" s="89"/>
      <c r="E31" s="89"/>
      <c r="F31" s="89"/>
      <c r="G31" s="668"/>
      <c r="H31" s="501"/>
    </row>
    <row r="32" spans="1:8" ht="15">
      <c r="A32" s="29" t="s">
        <v>608</v>
      </c>
      <c r="B32" s="87"/>
      <c r="C32" s="89"/>
      <c r="D32" s="89"/>
      <c r="E32" s="89"/>
      <c r="F32" s="89"/>
      <c r="G32" s="668"/>
      <c r="H32" s="501"/>
    </row>
    <row r="33" spans="1:8" ht="15">
      <c r="A33" s="31"/>
      <c r="B33" s="87"/>
      <c r="C33" s="89"/>
      <c r="D33" s="89"/>
      <c r="E33" s="89"/>
      <c r="F33" s="89"/>
      <c r="G33" s="668"/>
      <c r="H33" s="501"/>
    </row>
    <row r="34" spans="1:8" ht="15">
      <c r="A34" s="146" t="s">
        <v>690</v>
      </c>
      <c r="B34" s="87"/>
      <c r="C34" s="89"/>
      <c r="D34" s="89"/>
      <c r="E34" s="89"/>
      <c r="F34" s="89"/>
      <c r="G34" s="668"/>
      <c r="H34" s="501"/>
    </row>
    <row r="35" spans="1:8" ht="15">
      <c r="A35" s="90"/>
      <c r="B35" s="90"/>
      <c r="C35" s="90"/>
      <c r="D35" s="90"/>
      <c r="E35" s="90"/>
      <c r="F35" s="90"/>
      <c r="G35" s="147"/>
      <c r="H35" s="148"/>
    </row>
    <row r="39" spans="1:7" ht="15">
      <c r="A39" s="137" t="s">
        <v>576</v>
      </c>
      <c r="B39" s="130"/>
      <c r="C39" s="130"/>
      <c r="D39" s="471" t="s">
        <v>609</v>
      </c>
      <c r="E39" s="471"/>
      <c r="F39" s="471"/>
      <c r="G39" s="471"/>
    </row>
    <row r="40" spans="1:7" ht="15">
      <c r="A40" s="137" t="s">
        <v>574</v>
      </c>
      <c r="B40" s="137"/>
      <c r="C40" s="130"/>
      <c r="D40" s="471" t="s">
        <v>575</v>
      </c>
      <c r="E40" s="471"/>
      <c r="F40" s="471"/>
      <c r="G40" s="471"/>
    </row>
  </sheetData>
  <mergeCells count="47">
    <mergeCell ref="C26:C27"/>
    <mergeCell ref="B14:B15"/>
    <mergeCell ref="C14:C15"/>
    <mergeCell ref="D14:D15"/>
    <mergeCell ref="E14:E15"/>
    <mergeCell ref="F14:F15"/>
    <mergeCell ref="A7:A9"/>
    <mergeCell ref="C7:C9"/>
    <mergeCell ref="D7:D9"/>
    <mergeCell ref="E7:E9"/>
    <mergeCell ref="F7:F9"/>
    <mergeCell ref="A2:H2"/>
    <mergeCell ref="A3:H3"/>
    <mergeCell ref="A4:H4"/>
    <mergeCell ref="A5:H5"/>
    <mergeCell ref="A6:H6"/>
    <mergeCell ref="G7:H9"/>
    <mergeCell ref="G10:H10"/>
    <mergeCell ref="G11:H11"/>
    <mergeCell ref="G12:H12"/>
    <mergeCell ref="G13:H13"/>
    <mergeCell ref="A1:H1"/>
    <mergeCell ref="G26:H27"/>
    <mergeCell ref="G28:H28"/>
    <mergeCell ref="G29:H29"/>
    <mergeCell ref="G30:H30"/>
    <mergeCell ref="G21:H21"/>
    <mergeCell ref="G22:H22"/>
    <mergeCell ref="G23:H23"/>
    <mergeCell ref="G24:H24"/>
    <mergeCell ref="G25:H25"/>
    <mergeCell ref="B26:B27"/>
    <mergeCell ref="G14:H15"/>
    <mergeCell ref="G16:H16"/>
    <mergeCell ref="G17:H17"/>
    <mergeCell ref="G18:H18"/>
    <mergeCell ref="G19:H19"/>
    <mergeCell ref="D40:G40"/>
    <mergeCell ref="D39:G39"/>
    <mergeCell ref="G20:H20"/>
    <mergeCell ref="G33:H33"/>
    <mergeCell ref="G34:H34"/>
    <mergeCell ref="G31:H31"/>
    <mergeCell ref="G32:H32"/>
    <mergeCell ref="D26:D27"/>
    <mergeCell ref="E26:E27"/>
    <mergeCell ref="F26:F27"/>
  </mergeCells>
  <printOptions/>
  <pageMargins left="0.7" right="0.7" top="0.75" bottom="0.75" header="0.3" footer="0.3"/>
  <pageSetup horizontalDpi="600" verticalDpi="600" orientation="portrait" scale="7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80" zoomScaleSheetLayoutView="80" workbookViewId="0" topLeftCell="A1">
      <selection activeCell="A1" sqref="A1:H39"/>
    </sheetView>
  </sheetViews>
  <sheetFormatPr defaultColWidth="11.421875" defaultRowHeight="15"/>
  <cols>
    <col min="1" max="1" width="35.28125" style="115" customWidth="1"/>
    <col min="2" max="6" width="9.421875" style="115" bestFit="1" customWidth="1"/>
    <col min="7" max="7" width="28.00390625" style="115" customWidth="1"/>
    <col min="8" max="8" width="11.421875" style="115" customWidth="1"/>
    <col min="9" max="16384" width="11.421875" style="133" customWidth="1"/>
  </cols>
  <sheetData>
    <row r="1" spans="1:8" ht="15">
      <c r="A1" s="658" t="s">
        <v>610</v>
      </c>
      <c r="B1" s="658"/>
      <c r="C1" s="658"/>
      <c r="D1" s="658"/>
      <c r="E1" s="658"/>
      <c r="F1" s="658"/>
      <c r="G1" s="658"/>
      <c r="H1" s="658"/>
    </row>
    <row r="2" spans="1:8" ht="15">
      <c r="A2" s="671"/>
      <c r="B2" s="672"/>
      <c r="C2" s="672"/>
      <c r="D2" s="672"/>
      <c r="E2" s="672"/>
      <c r="F2" s="672"/>
      <c r="G2" s="672"/>
      <c r="H2" s="673"/>
    </row>
    <row r="3" spans="1:8" ht="15">
      <c r="A3" s="548" t="e">
        <f>'FORMATO 7c) RI'!A3:H3</f>
        <v>#REF!</v>
      </c>
      <c r="B3" s="549"/>
      <c r="C3" s="549"/>
      <c r="D3" s="549"/>
      <c r="E3" s="549"/>
      <c r="F3" s="549"/>
      <c r="G3" s="549"/>
      <c r="H3" s="550"/>
    </row>
    <row r="4" spans="1:8" ht="15">
      <c r="A4" s="636" t="s">
        <v>386</v>
      </c>
      <c r="B4" s="506"/>
      <c r="C4" s="506"/>
      <c r="D4" s="506"/>
      <c r="E4" s="506"/>
      <c r="F4" s="506"/>
      <c r="G4" s="506"/>
      <c r="H4" s="637"/>
    </row>
    <row r="5" spans="1:8" ht="15">
      <c r="A5" s="636" t="s">
        <v>0</v>
      </c>
      <c r="B5" s="506"/>
      <c r="C5" s="506"/>
      <c r="D5" s="506"/>
      <c r="E5" s="506"/>
      <c r="F5" s="506"/>
      <c r="G5" s="506"/>
      <c r="H5" s="637"/>
    </row>
    <row r="6" spans="1:8" ht="15">
      <c r="A6" s="496" t="s">
        <v>364</v>
      </c>
      <c r="B6" s="496" t="s">
        <v>611</v>
      </c>
      <c r="C6" s="496" t="s">
        <v>612</v>
      </c>
      <c r="D6" s="496" t="s">
        <v>613</v>
      </c>
      <c r="E6" s="496" t="s">
        <v>614</v>
      </c>
      <c r="F6" s="496" t="s">
        <v>615</v>
      </c>
      <c r="G6" s="544" t="s">
        <v>387</v>
      </c>
      <c r="H6" s="491"/>
    </row>
    <row r="7" spans="1:8" ht="15">
      <c r="A7" s="497"/>
      <c r="B7" s="497"/>
      <c r="C7" s="497"/>
      <c r="D7" s="497"/>
      <c r="E7" s="497"/>
      <c r="F7" s="497"/>
      <c r="G7" s="546" t="s">
        <v>388</v>
      </c>
      <c r="H7" s="493"/>
    </row>
    <row r="8" spans="1:8" ht="15">
      <c r="A8" s="498"/>
      <c r="B8" s="498"/>
      <c r="C8" s="498"/>
      <c r="D8" s="498"/>
      <c r="E8" s="498"/>
      <c r="F8" s="498"/>
      <c r="G8" s="548" t="s">
        <v>616</v>
      </c>
      <c r="H8" s="550"/>
    </row>
    <row r="9" spans="1:8" ht="33.75" customHeight="1">
      <c r="A9" s="149" t="s">
        <v>688</v>
      </c>
      <c r="B9" s="150"/>
      <c r="C9" s="150"/>
      <c r="D9" s="150"/>
      <c r="E9" s="150"/>
      <c r="F9" s="150"/>
      <c r="G9" s="675"/>
      <c r="H9" s="676"/>
    </row>
    <row r="10" spans="1:8" ht="33.75" customHeight="1">
      <c r="A10" s="149" t="s">
        <v>600</v>
      </c>
      <c r="B10" s="150"/>
      <c r="C10" s="150"/>
      <c r="D10" s="150"/>
      <c r="E10" s="150"/>
      <c r="F10" s="150"/>
      <c r="G10" s="675"/>
      <c r="H10" s="676"/>
    </row>
    <row r="11" spans="1:8" ht="33.75" customHeight="1">
      <c r="A11" s="149" t="s">
        <v>601</v>
      </c>
      <c r="B11" s="150"/>
      <c r="C11" s="150"/>
      <c r="D11" s="150"/>
      <c r="E11" s="150"/>
      <c r="F11" s="150"/>
      <c r="G11" s="675"/>
      <c r="H11" s="676"/>
    </row>
    <row r="12" spans="1:8" ht="33.75" customHeight="1">
      <c r="A12" s="149" t="s">
        <v>602</v>
      </c>
      <c r="B12" s="150"/>
      <c r="C12" s="150"/>
      <c r="D12" s="150"/>
      <c r="E12" s="150"/>
      <c r="F12" s="150"/>
      <c r="G12" s="675"/>
      <c r="H12" s="676"/>
    </row>
    <row r="13" spans="1:8" ht="33.75" customHeight="1">
      <c r="A13" s="149" t="s">
        <v>691</v>
      </c>
      <c r="B13" s="150"/>
      <c r="C13" s="150"/>
      <c r="D13" s="150"/>
      <c r="E13" s="150"/>
      <c r="F13" s="150"/>
      <c r="G13" s="675"/>
      <c r="H13" s="676"/>
    </row>
    <row r="14" spans="1:8" ht="33.75" customHeight="1">
      <c r="A14" s="149" t="s">
        <v>604</v>
      </c>
      <c r="B14" s="150"/>
      <c r="C14" s="150"/>
      <c r="D14" s="150"/>
      <c r="E14" s="150"/>
      <c r="F14" s="150"/>
      <c r="G14" s="675"/>
      <c r="H14" s="676"/>
    </row>
    <row r="15" spans="1:8" ht="33.75" customHeight="1">
      <c r="A15" s="149" t="s">
        <v>605</v>
      </c>
      <c r="B15" s="150"/>
      <c r="C15" s="150"/>
      <c r="D15" s="150"/>
      <c r="E15" s="150"/>
      <c r="F15" s="150"/>
      <c r="G15" s="675"/>
      <c r="H15" s="676"/>
    </row>
    <row r="16" spans="1:8" ht="33.75" customHeight="1">
      <c r="A16" s="149" t="s">
        <v>606</v>
      </c>
      <c r="B16" s="150"/>
      <c r="C16" s="150"/>
      <c r="D16" s="150"/>
      <c r="E16" s="150"/>
      <c r="F16" s="150"/>
      <c r="G16" s="675"/>
      <c r="H16" s="676"/>
    </row>
    <row r="17" spans="1:8" ht="33.75" customHeight="1">
      <c r="A17" s="149" t="s">
        <v>692</v>
      </c>
      <c r="B17" s="150"/>
      <c r="C17" s="150"/>
      <c r="D17" s="150"/>
      <c r="E17" s="150"/>
      <c r="F17" s="150"/>
      <c r="G17" s="675"/>
      <c r="H17" s="676"/>
    </row>
    <row r="18" spans="1:8" ht="33.75" customHeight="1">
      <c r="A18" s="149" t="s">
        <v>608</v>
      </c>
      <c r="B18" s="150"/>
      <c r="C18" s="150"/>
      <c r="D18" s="150"/>
      <c r="E18" s="150"/>
      <c r="F18" s="150"/>
      <c r="G18" s="675"/>
      <c r="H18" s="676"/>
    </row>
    <row r="19" spans="1:8" ht="33.75" customHeight="1">
      <c r="A19" s="149"/>
      <c r="B19" s="150"/>
      <c r="C19" s="150"/>
      <c r="D19" s="150"/>
      <c r="E19" s="150"/>
      <c r="F19" s="150"/>
      <c r="G19" s="675"/>
      <c r="H19" s="676"/>
    </row>
    <row r="20" spans="1:8" ht="33.75" customHeight="1">
      <c r="A20" s="149" t="s">
        <v>689</v>
      </c>
      <c r="B20" s="150"/>
      <c r="C20" s="150"/>
      <c r="D20" s="150"/>
      <c r="E20" s="150"/>
      <c r="F20" s="150"/>
      <c r="G20" s="675"/>
      <c r="H20" s="676"/>
    </row>
    <row r="21" spans="1:8" ht="33.75" customHeight="1">
      <c r="A21" s="149" t="s">
        <v>600</v>
      </c>
      <c r="B21" s="150"/>
      <c r="C21" s="150"/>
      <c r="D21" s="150"/>
      <c r="E21" s="150"/>
      <c r="F21" s="150"/>
      <c r="G21" s="675"/>
      <c r="H21" s="676"/>
    </row>
    <row r="22" spans="1:8" ht="33.75" customHeight="1">
      <c r="A22" s="149" t="s">
        <v>601</v>
      </c>
      <c r="B22" s="150"/>
      <c r="C22" s="150"/>
      <c r="D22" s="150"/>
      <c r="E22" s="150"/>
      <c r="F22" s="150"/>
      <c r="G22" s="675"/>
      <c r="H22" s="676"/>
    </row>
    <row r="23" spans="1:8" ht="33.75" customHeight="1">
      <c r="A23" s="149" t="s">
        <v>602</v>
      </c>
      <c r="B23" s="150"/>
      <c r="C23" s="150"/>
      <c r="D23" s="150"/>
      <c r="E23" s="150"/>
      <c r="F23" s="150"/>
      <c r="G23" s="675"/>
      <c r="H23" s="676"/>
    </row>
    <row r="24" spans="1:8" ht="33.75" customHeight="1">
      <c r="A24" s="149" t="s">
        <v>691</v>
      </c>
      <c r="B24" s="150"/>
      <c r="C24" s="150"/>
      <c r="D24" s="150"/>
      <c r="E24" s="150"/>
      <c r="F24" s="150"/>
      <c r="G24" s="675"/>
      <c r="H24" s="676"/>
    </row>
    <row r="25" spans="1:8" ht="33.75" customHeight="1">
      <c r="A25" s="149" t="s">
        <v>604</v>
      </c>
      <c r="B25" s="150"/>
      <c r="C25" s="150"/>
      <c r="D25" s="150"/>
      <c r="E25" s="150"/>
      <c r="F25" s="150"/>
      <c r="G25" s="675"/>
      <c r="H25" s="676"/>
    </row>
    <row r="26" spans="1:8" ht="33.75" customHeight="1">
      <c r="A26" s="149" t="s">
        <v>605</v>
      </c>
      <c r="B26" s="150"/>
      <c r="C26" s="150"/>
      <c r="D26" s="150"/>
      <c r="E26" s="150"/>
      <c r="F26" s="150"/>
      <c r="G26" s="675"/>
      <c r="H26" s="676"/>
    </row>
    <row r="27" spans="1:8" ht="33.75" customHeight="1">
      <c r="A27" s="149" t="s">
        <v>606</v>
      </c>
      <c r="B27" s="150"/>
      <c r="C27" s="150"/>
      <c r="D27" s="150"/>
      <c r="E27" s="150"/>
      <c r="F27" s="150"/>
      <c r="G27" s="675"/>
      <c r="H27" s="676"/>
    </row>
    <row r="28" spans="1:8" ht="33.75" customHeight="1">
      <c r="A28" s="149" t="s">
        <v>607</v>
      </c>
      <c r="B28" s="150"/>
      <c r="C28" s="150"/>
      <c r="D28" s="150"/>
      <c r="E28" s="150"/>
      <c r="F28" s="150"/>
      <c r="G28" s="675"/>
      <c r="H28" s="676"/>
    </row>
    <row r="29" spans="1:8" ht="33.75" customHeight="1">
      <c r="A29" s="149" t="s">
        <v>608</v>
      </c>
      <c r="B29" s="150"/>
      <c r="C29" s="150"/>
      <c r="D29" s="150"/>
      <c r="E29" s="150"/>
      <c r="F29" s="150"/>
      <c r="G29" s="675"/>
      <c r="H29" s="676"/>
    </row>
    <row r="30" spans="1:8" ht="33.75" customHeight="1">
      <c r="A30" s="149"/>
      <c r="B30" s="150"/>
      <c r="C30" s="150"/>
      <c r="D30" s="150"/>
      <c r="E30" s="150"/>
      <c r="F30" s="150"/>
      <c r="G30" s="675"/>
      <c r="H30" s="676"/>
    </row>
    <row r="31" spans="1:8" ht="33.75" customHeight="1">
      <c r="A31" s="149" t="s">
        <v>693</v>
      </c>
      <c r="B31" s="150"/>
      <c r="C31" s="150"/>
      <c r="D31" s="150"/>
      <c r="E31" s="150"/>
      <c r="F31" s="150"/>
      <c r="G31" s="675"/>
      <c r="H31" s="676"/>
    </row>
    <row r="32" spans="1:8" ht="33.75" customHeight="1">
      <c r="A32" s="149"/>
      <c r="B32" s="150"/>
      <c r="C32" s="150"/>
      <c r="D32" s="150"/>
      <c r="E32" s="150"/>
      <c r="F32" s="150"/>
      <c r="G32" s="675"/>
      <c r="H32" s="676"/>
    </row>
    <row r="33" spans="1:8" ht="15">
      <c r="A33" s="674" t="s">
        <v>389</v>
      </c>
      <c r="B33" s="674"/>
      <c r="C33" s="674"/>
      <c r="D33" s="674"/>
      <c r="E33" s="674"/>
      <c r="F33" s="674"/>
      <c r="G33" s="674"/>
      <c r="H33" s="674"/>
    </row>
    <row r="34" spans="1:8" ht="15">
      <c r="A34" s="677" t="s">
        <v>390</v>
      </c>
      <c r="B34" s="677"/>
      <c r="C34" s="677"/>
      <c r="D34" s="677"/>
      <c r="E34" s="677"/>
      <c r="F34" s="677"/>
      <c r="G34" s="677"/>
      <c r="H34" s="677"/>
    </row>
    <row r="38" spans="1:7" ht="15">
      <c r="A38" s="137" t="s">
        <v>576</v>
      </c>
      <c r="B38" s="130"/>
      <c r="C38" s="130"/>
      <c r="E38" s="137"/>
      <c r="F38" s="471" t="s">
        <v>609</v>
      </c>
      <c r="G38" s="471"/>
    </row>
    <row r="39" spans="1:7" ht="15">
      <c r="A39" s="137" t="s">
        <v>574</v>
      </c>
      <c r="B39" s="137"/>
      <c r="C39" s="130"/>
      <c r="E39" s="137"/>
      <c r="F39" s="471" t="s">
        <v>575</v>
      </c>
      <c r="G39" s="471"/>
    </row>
  </sheetData>
  <mergeCells count="42">
    <mergeCell ref="F38:G38"/>
    <mergeCell ref="F39:G39"/>
    <mergeCell ref="A2:H2"/>
    <mergeCell ref="A3:H3"/>
    <mergeCell ref="A4:H4"/>
    <mergeCell ref="A5:H5"/>
    <mergeCell ref="A6:A8"/>
    <mergeCell ref="B6:B8"/>
    <mergeCell ref="C6:C8"/>
    <mergeCell ref="D6:D8"/>
    <mergeCell ref="E6:E8"/>
    <mergeCell ref="F6:F8"/>
    <mergeCell ref="G17:H17"/>
    <mergeCell ref="G6:H6"/>
    <mergeCell ref="G7:H7"/>
    <mergeCell ref="G8:H8"/>
    <mergeCell ref="A34:H34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A1:H1"/>
    <mergeCell ref="A33:H33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9:H9"/>
    <mergeCell ref="G10:H10"/>
    <mergeCell ref="G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zoomScale="120" zoomScaleSheetLayoutView="120" workbookViewId="0" topLeftCell="A1">
      <selection activeCell="A1" sqref="A1:F76"/>
    </sheetView>
  </sheetViews>
  <sheetFormatPr defaultColWidth="11.421875" defaultRowHeight="15"/>
  <cols>
    <col min="1" max="1" width="54.421875" style="115" bestFit="1" customWidth="1"/>
    <col min="2" max="2" width="10.7109375" style="115" customWidth="1"/>
    <col min="3" max="3" width="8.57421875" style="115" customWidth="1"/>
    <col min="4" max="4" width="10.28125" style="115" customWidth="1"/>
    <col min="5" max="5" width="10.57421875" style="115" customWidth="1"/>
    <col min="6" max="6" width="10.28125" style="115" customWidth="1"/>
    <col min="7" max="16384" width="11.421875" style="133" customWidth="1"/>
  </cols>
  <sheetData>
    <row r="1" spans="1:6" ht="15">
      <c r="A1" s="658" t="s">
        <v>694</v>
      </c>
      <c r="B1" s="658"/>
      <c r="C1" s="658"/>
      <c r="D1" s="658"/>
      <c r="E1" s="658"/>
      <c r="F1" s="658"/>
    </row>
    <row r="2" spans="1:6" ht="15">
      <c r="A2" s="544" t="e">
        <f>'FORMATO 7d) RE'!A3:H3</f>
        <v>#REF!</v>
      </c>
      <c r="B2" s="545"/>
      <c r="C2" s="545"/>
      <c r="D2" s="545"/>
      <c r="E2" s="545"/>
      <c r="F2" s="491"/>
    </row>
    <row r="3" spans="1:6" ht="15">
      <c r="A3" s="548" t="s">
        <v>391</v>
      </c>
      <c r="B3" s="549"/>
      <c r="C3" s="549"/>
      <c r="D3" s="549"/>
      <c r="E3" s="549"/>
      <c r="F3" s="550"/>
    </row>
    <row r="4" spans="1:6" ht="15">
      <c r="A4" s="678"/>
      <c r="B4" s="151" t="s">
        <v>392</v>
      </c>
      <c r="C4" s="680" t="s">
        <v>205</v>
      </c>
      <c r="D4" s="151" t="s">
        <v>394</v>
      </c>
      <c r="E4" s="151" t="s">
        <v>396</v>
      </c>
      <c r="F4" s="284" t="s">
        <v>398</v>
      </c>
    </row>
    <row r="5" spans="1:6" ht="15">
      <c r="A5" s="552"/>
      <c r="B5" s="151" t="s">
        <v>393</v>
      </c>
      <c r="C5" s="681"/>
      <c r="D5" s="151" t="s">
        <v>395</v>
      </c>
      <c r="E5" s="151" t="s">
        <v>397</v>
      </c>
      <c r="F5" s="284" t="s">
        <v>772</v>
      </c>
    </row>
    <row r="6" spans="1:6" ht="15">
      <c r="A6" s="679"/>
      <c r="B6" s="152"/>
      <c r="C6" s="682"/>
      <c r="D6" s="152"/>
      <c r="E6" s="152"/>
      <c r="F6" s="285" t="s">
        <v>773</v>
      </c>
    </row>
    <row r="7" spans="1:6" ht="15">
      <c r="A7" s="153" t="s">
        <v>399</v>
      </c>
      <c r="B7" s="154"/>
      <c r="C7" s="141"/>
      <c r="D7" s="141"/>
      <c r="E7" s="141"/>
      <c r="F7" s="141"/>
    </row>
    <row r="8" spans="1:6" ht="15">
      <c r="A8" s="93" t="s">
        <v>400</v>
      </c>
      <c r="B8" s="684"/>
      <c r="C8" s="684"/>
      <c r="D8" s="684"/>
      <c r="E8" s="684"/>
      <c r="F8" s="684"/>
    </row>
    <row r="9" spans="1:6" ht="15">
      <c r="A9" s="93" t="s">
        <v>401</v>
      </c>
      <c r="B9" s="684"/>
      <c r="C9" s="684"/>
      <c r="D9" s="684"/>
      <c r="E9" s="684"/>
      <c r="F9" s="684"/>
    </row>
    <row r="10" spans="1:6" ht="15">
      <c r="A10" s="93" t="s">
        <v>402</v>
      </c>
      <c r="B10" s="154"/>
      <c r="C10" s="141"/>
      <c r="D10" s="141"/>
      <c r="E10" s="141"/>
      <c r="F10" s="141"/>
    </row>
    <row r="11" spans="1:6" ht="15">
      <c r="A11" s="93"/>
      <c r="B11" s="154"/>
      <c r="C11" s="141"/>
      <c r="D11" s="141"/>
      <c r="E11" s="141"/>
      <c r="F11" s="141"/>
    </row>
    <row r="12" spans="1:6" ht="15">
      <c r="A12" s="153" t="s">
        <v>403</v>
      </c>
      <c r="B12" s="154"/>
      <c r="C12" s="141"/>
      <c r="D12" s="141"/>
      <c r="E12" s="141"/>
      <c r="F12" s="141"/>
    </row>
    <row r="13" spans="1:6" ht="15">
      <c r="A13" s="93" t="s">
        <v>404</v>
      </c>
      <c r="B13" s="154"/>
      <c r="C13" s="141"/>
      <c r="D13" s="141"/>
      <c r="E13" s="141"/>
      <c r="F13" s="141"/>
    </row>
    <row r="14" spans="1:6" ht="15">
      <c r="A14" s="23" t="s">
        <v>405</v>
      </c>
      <c r="B14" s="154"/>
      <c r="C14" s="141"/>
      <c r="D14" s="141"/>
      <c r="E14" s="141"/>
      <c r="F14" s="141"/>
    </row>
    <row r="15" spans="1:6" ht="15">
      <c r="A15" s="23" t="s">
        <v>406</v>
      </c>
      <c r="B15" s="154"/>
      <c r="C15" s="141"/>
      <c r="D15" s="141"/>
      <c r="E15" s="141"/>
      <c r="F15" s="141"/>
    </row>
    <row r="16" spans="1:6" ht="15">
      <c r="A16" s="23" t="s">
        <v>407</v>
      </c>
      <c r="B16" s="154"/>
      <c r="C16" s="141"/>
      <c r="D16" s="141"/>
      <c r="E16" s="141"/>
      <c r="F16" s="141"/>
    </row>
    <row r="17" spans="1:6" ht="15">
      <c r="A17" s="93" t="s">
        <v>408</v>
      </c>
      <c r="B17" s="154"/>
      <c r="C17" s="141"/>
      <c r="D17" s="141"/>
      <c r="E17" s="141"/>
      <c r="F17" s="141"/>
    </row>
    <row r="18" spans="1:6" ht="15">
      <c r="A18" s="23" t="s">
        <v>405</v>
      </c>
      <c r="B18" s="154"/>
      <c r="C18" s="141"/>
      <c r="D18" s="141"/>
      <c r="E18" s="141"/>
      <c r="F18" s="141"/>
    </row>
    <row r="19" spans="1:6" ht="15">
      <c r="A19" s="23" t="s">
        <v>406</v>
      </c>
      <c r="B19" s="154"/>
      <c r="C19" s="141"/>
      <c r="D19" s="141"/>
      <c r="E19" s="141"/>
      <c r="F19" s="141"/>
    </row>
    <row r="20" spans="1:6" ht="15">
      <c r="A20" s="23" t="s">
        <v>407</v>
      </c>
      <c r="B20" s="154"/>
      <c r="C20" s="141"/>
      <c r="D20" s="141"/>
      <c r="E20" s="141"/>
      <c r="F20" s="141"/>
    </row>
    <row r="21" spans="1:6" ht="15">
      <c r="A21" s="93" t="s">
        <v>409</v>
      </c>
      <c r="B21" s="154"/>
      <c r="C21" s="141"/>
      <c r="D21" s="141"/>
      <c r="E21" s="141"/>
      <c r="F21" s="141"/>
    </row>
    <row r="22" spans="1:6" ht="15">
      <c r="A22" s="93" t="s">
        <v>410</v>
      </c>
      <c r="B22" s="154"/>
      <c r="C22" s="141"/>
      <c r="D22" s="141"/>
      <c r="E22" s="141"/>
      <c r="F22" s="141"/>
    </row>
    <row r="23" spans="1:6" ht="15">
      <c r="A23" s="93" t="s">
        <v>411</v>
      </c>
      <c r="B23" s="154"/>
      <c r="C23" s="141"/>
      <c r="D23" s="141"/>
      <c r="E23" s="141"/>
      <c r="F23" s="141"/>
    </row>
    <row r="24" spans="1:6" ht="15">
      <c r="A24" s="93" t="s">
        <v>412</v>
      </c>
      <c r="B24" s="154"/>
      <c r="C24" s="141"/>
      <c r="D24" s="141"/>
      <c r="E24" s="141"/>
      <c r="F24" s="141"/>
    </row>
    <row r="25" spans="1:6" ht="15">
      <c r="A25" s="93" t="s">
        <v>413</v>
      </c>
      <c r="B25" s="154"/>
      <c r="C25" s="141"/>
      <c r="D25" s="141"/>
      <c r="E25" s="141"/>
      <c r="F25" s="141"/>
    </row>
    <row r="26" spans="1:6" ht="15">
      <c r="A26" s="93" t="s">
        <v>414</v>
      </c>
      <c r="B26" s="154"/>
      <c r="C26" s="141"/>
      <c r="D26" s="141"/>
      <c r="E26" s="141"/>
      <c r="F26" s="141"/>
    </row>
    <row r="27" spans="1:6" ht="15">
      <c r="A27" s="93" t="s">
        <v>415</v>
      </c>
      <c r="B27" s="154"/>
      <c r="C27" s="141"/>
      <c r="D27" s="141"/>
      <c r="E27" s="141"/>
      <c r="F27" s="141"/>
    </row>
    <row r="28" spans="1:6" ht="15">
      <c r="A28" s="93" t="s">
        <v>416</v>
      </c>
      <c r="B28" s="154"/>
      <c r="C28" s="141"/>
      <c r="D28" s="141"/>
      <c r="E28" s="141"/>
      <c r="F28" s="141"/>
    </row>
    <row r="29" spans="1:6" ht="15">
      <c r="A29" s="93"/>
      <c r="B29" s="154"/>
      <c r="C29" s="141"/>
      <c r="D29" s="141"/>
      <c r="E29" s="141"/>
      <c r="F29" s="141"/>
    </row>
    <row r="30" spans="1:6" ht="15">
      <c r="A30" s="153" t="s">
        <v>417</v>
      </c>
      <c r="B30" s="154"/>
      <c r="C30" s="141"/>
      <c r="D30" s="141"/>
      <c r="E30" s="141"/>
      <c r="F30" s="141"/>
    </row>
    <row r="31" spans="1:6" ht="15">
      <c r="A31" s="93" t="s">
        <v>418</v>
      </c>
      <c r="B31" s="154"/>
      <c r="C31" s="141"/>
      <c r="D31" s="141"/>
      <c r="E31" s="141"/>
      <c r="F31" s="141"/>
    </row>
    <row r="32" spans="1:6" ht="15">
      <c r="A32" s="93"/>
      <c r="B32" s="154"/>
      <c r="C32" s="141"/>
      <c r="D32" s="141"/>
      <c r="E32" s="141"/>
      <c r="F32" s="141"/>
    </row>
    <row r="33" spans="1:6" ht="15">
      <c r="A33" s="153" t="s">
        <v>419</v>
      </c>
      <c r="B33" s="154"/>
      <c r="C33" s="141"/>
      <c r="D33" s="141"/>
      <c r="E33" s="141"/>
      <c r="F33" s="141"/>
    </row>
    <row r="34" spans="1:6" ht="15">
      <c r="A34" s="93" t="s">
        <v>404</v>
      </c>
      <c r="B34" s="154"/>
      <c r="C34" s="141"/>
      <c r="D34" s="141"/>
      <c r="E34" s="141"/>
      <c r="F34" s="141"/>
    </row>
    <row r="35" spans="1:6" ht="15">
      <c r="A35" s="93" t="s">
        <v>408</v>
      </c>
      <c r="B35" s="154"/>
      <c r="C35" s="141"/>
      <c r="D35" s="141"/>
      <c r="E35" s="141"/>
      <c r="F35" s="141"/>
    </row>
    <row r="36" spans="1:6" ht="15">
      <c r="A36" s="93" t="s">
        <v>420</v>
      </c>
      <c r="B36" s="154"/>
      <c r="C36" s="141"/>
      <c r="D36" s="141"/>
      <c r="E36" s="141"/>
      <c r="F36" s="141"/>
    </row>
    <row r="37" spans="1:6" ht="15">
      <c r="A37" s="93"/>
      <c r="B37" s="154"/>
      <c r="C37" s="141"/>
      <c r="D37" s="141"/>
      <c r="E37" s="141"/>
      <c r="F37" s="141"/>
    </row>
    <row r="38" spans="1:6" ht="15">
      <c r="A38" s="153" t="s">
        <v>421</v>
      </c>
      <c r="B38" s="154"/>
      <c r="C38" s="141"/>
      <c r="D38" s="141"/>
      <c r="E38" s="141"/>
      <c r="F38" s="141"/>
    </row>
    <row r="39" spans="1:6" ht="15">
      <c r="A39" s="93" t="s">
        <v>422</v>
      </c>
      <c r="B39" s="154"/>
      <c r="C39" s="141"/>
      <c r="D39" s="141"/>
      <c r="E39" s="141"/>
      <c r="F39" s="141"/>
    </row>
    <row r="40" spans="1:6" ht="15">
      <c r="A40" s="93" t="s">
        <v>423</v>
      </c>
      <c r="B40" s="154"/>
      <c r="C40" s="141"/>
      <c r="D40" s="141"/>
      <c r="E40" s="141"/>
      <c r="F40" s="141"/>
    </row>
    <row r="41" spans="1:6" ht="15">
      <c r="A41" s="93" t="s">
        <v>424</v>
      </c>
      <c r="B41" s="154"/>
      <c r="C41" s="141"/>
      <c r="D41" s="141"/>
      <c r="E41" s="141"/>
      <c r="F41" s="141"/>
    </row>
    <row r="42" spans="1:6" ht="15">
      <c r="A42" s="93"/>
      <c r="B42" s="154"/>
      <c r="C42" s="141"/>
      <c r="D42" s="141"/>
      <c r="E42" s="141"/>
      <c r="F42" s="141"/>
    </row>
    <row r="43" spans="1:6" ht="15">
      <c r="A43" s="153" t="s">
        <v>425</v>
      </c>
      <c r="B43" s="154"/>
      <c r="C43" s="141"/>
      <c r="D43" s="141"/>
      <c r="E43" s="141"/>
      <c r="F43" s="141"/>
    </row>
    <row r="44" spans="1:6" ht="15">
      <c r="A44" s="93"/>
      <c r="B44" s="154"/>
      <c r="C44" s="141"/>
      <c r="D44" s="141"/>
      <c r="E44" s="141"/>
      <c r="F44" s="141"/>
    </row>
    <row r="45" spans="1:6" ht="15">
      <c r="A45" s="153" t="s">
        <v>426</v>
      </c>
      <c r="B45" s="154"/>
      <c r="C45" s="141"/>
      <c r="D45" s="141"/>
      <c r="E45" s="141"/>
      <c r="F45" s="141"/>
    </row>
    <row r="46" spans="1:6" ht="15">
      <c r="A46" s="93" t="s">
        <v>427</v>
      </c>
      <c r="B46" s="154"/>
      <c r="C46" s="141"/>
      <c r="D46" s="141"/>
      <c r="E46" s="141"/>
      <c r="F46" s="141"/>
    </row>
    <row r="47" spans="1:6" ht="15">
      <c r="A47" s="93" t="s">
        <v>428</v>
      </c>
      <c r="B47" s="154"/>
      <c r="C47" s="141"/>
      <c r="D47" s="141"/>
      <c r="E47" s="141"/>
      <c r="F47" s="141"/>
    </row>
    <row r="48" spans="1:6" ht="15">
      <c r="A48" s="93" t="s">
        <v>429</v>
      </c>
      <c r="B48" s="154"/>
      <c r="C48" s="141"/>
      <c r="D48" s="141"/>
      <c r="E48" s="141"/>
      <c r="F48" s="141"/>
    </row>
    <row r="49" spans="1:6" ht="15">
      <c r="A49" s="93"/>
      <c r="B49" s="154"/>
      <c r="C49" s="141"/>
      <c r="D49" s="141"/>
      <c r="E49" s="141"/>
      <c r="F49" s="141"/>
    </row>
    <row r="50" spans="1:6" ht="15">
      <c r="A50" s="153" t="s">
        <v>430</v>
      </c>
      <c r="B50" s="684"/>
      <c r="C50" s="684"/>
      <c r="D50" s="684"/>
      <c r="E50" s="684"/>
      <c r="F50" s="684"/>
    </row>
    <row r="51" spans="1:6" ht="15">
      <c r="A51" s="153" t="s">
        <v>431</v>
      </c>
      <c r="B51" s="684"/>
      <c r="C51" s="684"/>
      <c r="D51" s="684"/>
      <c r="E51" s="684"/>
      <c r="F51" s="684"/>
    </row>
    <row r="52" spans="1:6" ht="15">
      <c r="A52" s="93" t="s">
        <v>428</v>
      </c>
      <c r="B52" s="154"/>
      <c r="C52" s="141"/>
      <c r="D52" s="141"/>
      <c r="E52" s="141"/>
      <c r="F52" s="141"/>
    </row>
    <row r="53" spans="1:6" ht="15">
      <c r="A53" s="93" t="s">
        <v>429</v>
      </c>
      <c r="B53" s="154"/>
      <c r="C53" s="141"/>
      <c r="D53" s="141"/>
      <c r="E53" s="141"/>
      <c r="F53" s="141"/>
    </row>
    <row r="54" spans="1:6" ht="15">
      <c r="A54" s="93"/>
      <c r="B54" s="154"/>
      <c r="C54" s="141"/>
      <c r="D54" s="141"/>
      <c r="E54" s="141"/>
      <c r="F54" s="141"/>
    </row>
    <row r="55" spans="1:6" ht="15">
      <c r="A55" s="153" t="s">
        <v>432</v>
      </c>
      <c r="B55" s="154"/>
      <c r="C55" s="141"/>
      <c r="D55" s="141"/>
      <c r="E55" s="141"/>
      <c r="F55" s="141"/>
    </row>
    <row r="56" spans="1:6" ht="15">
      <c r="A56" s="93" t="s">
        <v>428</v>
      </c>
      <c r="B56" s="154"/>
      <c r="C56" s="141"/>
      <c r="D56" s="141"/>
      <c r="E56" s="141"/>
      <c r="F56" s="141"/>
    </row>
    <row r="57" spans="1:6" ht="15">
      <c r="A57" s="93" t="s">
        <v>429</v>
      </c>
      <c r="B57" s="154"/>
      <c r="C57" s="141"/>
      <c r="D57" s="141"/>
      <c r="E57" s="141"/>
      <c r="F57" s="141"/>
    </row>
    <row r="58" spans="1:6" ht="15">
      <c r="A58" s="93" t="s">
        <v>433</v>
      </c>
      <c r="B58" s="154"/>
      <c r="C58" s="141"/>
      <c r="D58" s="141"/>
      <c r="E58" s="141"/>
      <c r="F58" s="141"/>
    </row>
    <row r="59" spans="1:6" ht="15">
      <c r="A59" s="93"/>
      <c r="B59" s="154"/>
      <c r="C59" s="141"/>
      <c r="D59" s="141"/>
      <c r="E59" s="141"/>
      <c r="F59" s="141"/>
    </row>
    <row r="60" spans="1:6" ht="15">
      <c r="A60" s="153" t="s">
        <v>434</v>
      </c>
      <c r="B60" s="154"/>
      <c r="C60" s="141"/>
      <c r="D60" s="141"/>
      <c r="E60" s="141"/>
      <c r="F60" s="141"/>
    </row>
    <row r="61" spans="1:6" ht="15">
      <c r="A61" s="93" t="s">
        <v>428</v>
      </c>
      <c r="B61" s="154"/>
      <c r="C61" s="141"/>
      <c r="D61" s="141"/>
      <c r="E61" s="141"/>
      <c r="F61" s="141"/>
    </row>
    <row r="62" spans="1:6" ht="15">
      <c r="A62" s="93" t="s">
        <v>429</v>
      </c>
      <c r="B62" s="154"/>
      <c r="C62" s="141"/>
      <c r="D62" s="141"/>
      <c r="E62" s="141"/>
      <c r="F62" s="141"/>
    </row>
    <row r="63" spans="1:6" ht="15">
      <c r="A63" s="93"/>
      <c r="B63" s="154"/>
      <c r="C63" s="141"/>
      <c r="D63" s="141"/>
      <c r="E63" s="141"/>
      <c r="F63" s="141"/>
    </row>
    <row r="64" spans="1:6" ht="15">
      <c r="A64" s="153" t="s">
        <v>435</v>
      </c>
      <c r="B64" s="154"/>
      <c r="C64" s="141"/>
      <c r="D64" s="141"/>
      <c r="E64" s="141"/>
      <c r="F64" s="141"/>
    </row>
    <row r="65" spans="1:6" ht="15">
      <c r="A65" s="93" t="s">
        <v>436</v>
      </c>
      <c r="B65" s="154"/>
      <c r="C65" s="141"/>
      <c r="D65" s="141"/>
      <c r="E65" s="141"/>
      <c r="F65" s="141"/>
    </row>
    <row r="66" spans="1:6" ht="15">
      <c r="A66" s="93" t="s">
        <v>437</v>
      </c>
      <c r="B66" s="154"/>
      <c r="C66" s="141"/>
      <c r="D66" s="141"/>
      <c r="E66" s="141"/>
      <c r="F66" s="141"/>
    </row>
    <row r="67" spans="1:6" ht="15">
      <c r="A67" s="93"/>
      <c r="B67" s="154"/>
      <c r="C67" s="141"/>
      <c r="D67" s="141"/>
      <c r="E67" s="141"/>
      <c r="F67" s="141"/>
    </row>
    <row r="68" spans="1:6" ht="15">
      <c r="A68" s="153" t="s">
        <v>438</v>
      </c>
      <c r="B68" s="154"/>
      <c r="C68" s="141"/>
      <c r="D68" s="141"/>
      <c r="E68" s="141"/>
      <c r="F68" s="141"/>
    </row>
    <row r="69" spans="1:6" ht="15">
      <c r="A69" s="93" t="s">
        <v>439</v>
      </c>
      <c r="B69" s="154"/>
      <c r="C69" s="141"/>
      <c r="D69" s="141"/>
      <c r="E69" s="141"/>
      <c r="F69" s="141"/>
    </row>
    <row r="70" spans="1:6" ht="15">
      <c r="A70" s="93" t="s">
        <v>440</v>
      </c>
      <c r="B70" s="154"/>
      <c r="C70" s="141"/>
      <c r="D70" s="141"/>
      <c r="E70" s="141"/>
      <c r="F70" s="141"/>
    </row>
    <row r="71" spans="1:6" ht="15">
      <c r="A71" s="97"/>
      <c r="B71" s="155"/>
      <c r="C71" s="145"/>
      <c r="D71" s="145"/>
      <c r="E71" s="145"/>
      <c r="F71" s="145"/>
    </row>
    <row r="72" spans="1:6" ht="15">
      <c r="A72" s="674"/>
      <c r="B72" s="674"/>
      <c r="C72" s="674"/>
      <c r="D72" s="674"/>
      <c r="E72" s="674"/>
      <c r="F72" s="674"/>
    </row>
    <row r="75" spans="1:5" ht="15">
      <c r="A75" s="137" t="s">
        <v>576</v>
      </c>
      <c r="B75" s="130"/>
      <c r="C75" s="683" t="s">
        <v>609</v>
      </c>
      <c r="D75" s="683"/>
      <c r="E75" s="683"/>
    </row>
    <row r="76" spans="1:5" ht="15">
      <c r="A76" s="137" t="s">
        <v>574</v>
      </c>
      <c r="B76" s="137"/>
      <c r="C76" s="471" t="s">
        <v>575</v>
      </c>
      <c r="D76" s="471"/>
      <c r="E76" s="471"/>
    </row>
  </sheetData>
  <mergeCells count="18">
    <mergeCell ref="C75:E75"/>
    <mergeCell ref="C76:E76"/>
    <mergeCell ref="B8:B9"/>
    <mergeCell ref="C8:C9"/>
    <mergeCell ref="D8:D9"/>
    <mergeCell ref="E8:E9"/>
    <mergeCell ref="A72:F72"/>
    <mergeCell ref="B50:B51"/>
    <mergeCell ref="C50:C51"/>
    <mergeCell ref="D50:D51"/>
    <mergeCell ref="E50:E51"/>
    <mergeCell ref="F50:F51"/>
    <mergeCell ref="F8:F9"/>
    <mergeCell ref="A1:F1"/>
    <mergeCell ref="A2:F2"/>
    <mergeCell ref="A3:F3"/>
    <mergeCell ref="A4:A6"/>
    <mergeCell ref="C4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zoomScaleSheetLayoutView="70" workbookViewId="0" topLeftCell="A1">
      <selection activeCell="G17" sqref="G17:G19"/>
    </sheetView>
  </sheetViews>
  <sheetFormatPr defaultColWidth="11.421875" defaultRowHeight="15"/>
  <cols>
    <col min="1" max="1" width="12.28125" style="115" customWidth="1"/>
    <col min="2" max="2" width="8.140625" style="115" customWidth="1"/>
    <col min="3" max="3" width="21.7109375" style="115" customWidth="1"/>
    <col min="4" max="4" width="2.57421875" style="115" customWidth="1"/>
    <col min="5" max="5" width="24.8515625" style="115" bestFit="1" customWidth="1"/>
    <col min="6" max="6" width="2.57421875" style="115" customWidth="1"/>
    <col min="7" max="7" width="15.8515625" style="115" bestFit="1" customWidth="1"/>
    <col min="8" max="8" width="13.8515625" style="115" bestFit="1" customWidth="1"/>
    <col min="9" max="9" width="13.140625" style="115" bestFit="1" customWidth="1"/>
    <col min="10" max="10" width="23.57421875" style="115" bestFit="1" customWidth="1"/>
    <col min="11" max="11" width="11.8515625" style="115" bestFit="1" customWidth="1"/>
    <col min="12" max="16384" width="11.421875" style="133" customWidth="1"/>
  </cols>
  <sheetData>
    <row r="1" spans="1:11" ht="15">
      <c r="A1" s="685" t="s">
        <v>441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</row>
    <row r="2" spans="1:11" ht="12.75" customHeight="1">
      <c r="A2" s="686" t="s">
        <v>442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</row>
    <row r="3" spans="1:11" ht="13.5" customHeight="1">
      <c r="A3" s="686" t="s">
        <v>443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</row>
    <row r="4" spans="1:11" ht="6" customHeight="1">
      <c r="A4" s="687"/>
      <c r="B4" s="687"/>
      <c r="C4" s="687"/>
      <c r="D4" s="687"/>
      <c r="E4" s="687"/>
      <c r="F4" s="687"/>
      <c r="G4" s="687"/>
      <c r="H4" s="687"/>
      <c r="I4" s="687"/>
      <c r="J4" s="687"/>
      <c r="K4" s="687"/>
    </row>
    <row r="5" spans="1:11" ht="15">
      <c r="A5" s="671"/>
      <c r="B5" s="672"/>
      <c r="C5" s="672"/>
      <c r="D5" s="672"/>
      <c r="E5" s="672"/>
      <c r="F5" s="672"/>
      <c r="G5" s="672"/>
      <c r="H5" s="672"/>
      <c r="I5" s="672"/>
      <c r="J5" s="672"/>
      <c r="K5" s="673"/>
    </row>
    <row r="6" spans="1:11" ht="15">
      <c r="A6" s="546" t="s">
        <v>799</v>
      </c>
      <c r="B6" s="547"/>
      <c r="C6" s="547"/>
      <c r="D6" s="547"/>
      <c r="E6" s="547"/>
      <c r="F6" s="547"/>
      <c r="G6" s="547"/>
      <c r="H6" s="547"/>
      <c r="I6" s="547"/>
      <c r="J6" s="547"/>
      <c r="K6" s="493"/>
    </row>
    <row r="7" spans="1:11" ht="15">
      <c r="A7" s="546" t="s">
        <v>444</v>
      </c>
      <c r="B7" s="547"/>
      <c r="C7" s="547"/>
      <c r="D7" s="547"/>
      <c r="E7" s="547"/>
      <c r="F7" s="547"/>
      <c r="G7" s="547"/>
      <c r="H7" s="547"/>
      <c r="I7" s="547"/>
      <c r="J7" s="547"/>
      <c r="K7" s="493"/>
    </row>
    <row r="8" spans="1:11" ht="15">
      <c r="A8" s="546" t="s">
        <v>806</v>
      </c>
      <c r="B8" s="547"/>
      <c r="C8" s="547"/>
      <c r="D8" s="547"/>
      <c r="E8" s="547"/>
      <c r="F8" s="547"/>
      <c r="G8" s="547"/>
      <c r="H8" s="547"/>
      <c r="I8" s="547"/>
      <c r="J8" s="547"/>
      <c r="K8" s="493"/>
    </row>
    <row r="9" spans="1:11" ht="15">
      <c r="A9" s="548" t="s">
        <v>770</v>
      </c>
      <c r="B9" s="549"/>
      <c r="C9" s="549"/>
      <c r="D9" s="549"/>
      <c r="E9" s="549"/>
      <c r="F9" s="549"/>
      <c r="G9" s="549"/>
      <c r="H9" s="549"/>
      <c r="I9" s="549"/>
      <c r="J9" s="549"/>
      <c r="K9" s="550"/>
    </row>
    <row r="10" spans="1:11" ht="15">
      <c r="A10" s="529" t="s">
        <v>445</v>
      </c>
      <c r="B10" s="741"/>
      <c r="C10" s="530"/>
      <c r="D10" s="636" t="s">
        <v>446</v>
      </c>
      <c r="E10" s="506"/>
      <c r="F10" s="506"/>
      <c r="G10" s="637"/>
      <c r="H10" s="636" t="s">
        <v>447</v>
      </c>
      <c r="I10" s="637"/>
      <c r="J10" s="496" t="s">
        <v>448</v>
      </c>
      <c r="K10" s="496" t="s">
        <v>449</v>
      </c>
    </row>
    <row r="11" spans="1:11" ht="15">
      <c r="A11" s="742"/>
      <c r="B11" s="743"/>
      <c r="C11" s="744"/>
      <c r="D11" s="636" t="s">
        <v>450</v>
      </c>
      <c r="E11" s="637"/>
      <c r="F11" s="636" t="s">
        <v>451</v>
      </c>
      <c r="G11" s="637"/>
      <c r="H11" s="156"/>
      <c r="I11" s="156"/>
      <c r="J11" s="497"/>
      <c r="K11" s="497"/>
    </row>
    <row r="12" spans="1:11" ht="15">
      <c r="A12" s="742"/>
      <c r="B12" s="743"/>
      <c r="C12" s="744"/>
      <c r="D12" s="496"/>
      <c r="E12" s="157" t="s">
        <v>452</v>
      </c>
      <c r="F12" s="736"/>
      <c r="G12" s="157" t="s">
        <v>454</v>
      </c>
      <c r="H12" s="736" t="s">
        <v>456</v>
      </c>
      <c r="I12" s="158" t="s">
        <v>457</v>
      </c>
      <c r="J12" s="497"/>
      <c r="K12" s="497"/>
    </row>
    <row r="13" spans="1:11" ht="15">
      <c r="A13" s="531"/>
      <c r="B13" s="745"/>
      <c r="C13" s="532"/>
      <c r="D13" s="498"/>
      <c r="E13" s="159" t="s">
        <v>453</v>
      </c>
      <c r="F13" s="737"/>
      <c r="G13" s="159" t="s">
        <v>455</v>
      </c>
      <c r="H13" s="737"/>
      <c r="I13" s="160" t="s">
        <v>458</v>
      </c>
      <c r="J13" s="498"/>
      <c r="K13" s="498"/>
    </row>
    <row r="14" spans="1:11" ht="15">
      <c r="A14" s="705" t="s">
        <v>459</v>
      </c>
      <c r="B14" s="706"/>
      <c r="C14" s="706"/>
      <c r="D14" s="706"/>
      <c r="E14" s="706"/>
      <c r="F14" s="706"/>
      <c r="G14" s="706"/>
      <c r="H14" s="161"/>
      <c r="I14" s="161"/>
      <c r="J14" s="161"/>
      <c r="K14" s="162"/>
    </row>
    <row r="15" spans="1:11" ht="15">
      <c r="A15" s="537" t="s">
        <v>460</v>
      </c>
      <c r="B15" s="712"/>
      <c r="C15" s="712"/>
      <c r="D15" s="712"/>
      <c r="E15" s="712"/>
      <c r="F15" s="712"/>
      <c r="G15" s="712"/>
      <c r="H15" s="163"/>
      <c r="I15" s="163"/>
      <c r="J15" s="163"/>
      <c r="K15" s="164"/>
    </row>
    <row r="16" spans="1:11" ht="15">
      <c r="A16" s="165">
        <v>1</v>
      </c>
      <c r="B16" s="704" t="s">
        <v>461</v>
      </c>
      <c r="C16" s="704"/>
      <c r="D16" s="166"/>
      <c r="E16" s="167"/>
      <c r="F16" s="166"/>
      <c r="G16" s="167"/>
      <c r="H16" s="166"/>
      <c r="I16" s="166"/>
      <c r="J16" s="166"/>
      <c r="K16" s="168"/>
    </row>
    <row r="17" spans="1:11" ht="15">
      <c r="A17" s="693"/>
      <c r="B17" s="708" t="s">
        <v>462</v>
      </c>
      <c r="C17" s="727" t="s">
        <v>463</v>
      </c>
      <c r="D17" s="691"/>
      <c r="E17" s="141" t="s">
        <v>660</v>
      </c>
      <c r="F17" s="691"/>
      <c r="G17" s="730" t="s">
        <v>775</v>
      </c>
      <c r="H17" s="738">
        <v>0</v>
      </c>
      <c r="I17" s="691" t="s">
        <v>467</v>
      </c>
      <c r="J17" s="691" t="s">
        <v>468</v>
      </c>
      <c r="K17" s="691"/>
    </row>
    <row r="18" spans="1:11" ht="15">
      <c r="A18" s="694"/>
      <c r="B18" s="716"/>
      <c r="C18" s="729"/>
      <c r="D18" s="684"/>
      <c r="E18" s="141" t="s">
        <v>677</v>
      </c>
      <c r="F18" s="684"/>
      <c r="G18" s="734"/>
      <c r="H18" s="739"/>
      <c r="I18" s="684"/>
      <c r="J18" s="684"/>
      <c r="K18" s="684"/>
    </row>
    <row r="19" spans="1:14" ht="15">
      <c r="A19" s="695"/>
      <c r="B19" s="709"/>
      <c r="C19" s="728"/>
      <c r="D19" s="692"/>
      <c r="E19" s="141" t="s">
        <v>466</v>
      </c>
      <c r="F19" s="692"/>
      <c r="G19" s="731"/>
      <c r="H19" s="740"/>
      <c r="I19" s="692"/>
      <c r="J19" s="692"/>
      <c r="K19" s="692"/>
      <c r="M19" s="169"/>
      <c r="N19" s="169"/>
    </row>
    <row r="20" spans="1:11" ht="15">
      <c r="A20" s="693"/>
      <c r="B20" s="708" t="s">
        <v>469</v>
      </c>
      <c r="C20" s="727" t="s">
        <v>126</v>
      </c>
      <c r="D20" s="691"/>
      <c r="E20" s="170" t="s">
        <v>470</v>
      </c>
      <c r="F20" s="691"/>
      <c r="G20" s="730" t="s">
        <v>775</v>
      </c>
      <c r="H20" s="738">
        <f>'FORMATO 4 BP'!C24</f>
        <v>0</v>
      </c>
      <c r="I20" s="691" t="s">
        <v>467</v>
      </c>
      <c r="J20" s="691" t="s">
        <v>468</v>
      </c>
      <c r="K20" s="691"/>
    </row>
    <row r="21" spans="1:11" ht="15">
      <c r="A21" s="695"/>
      <c r="B21" s="709"/>
      <c r="C21" s="728"/>
      <c r="D21" s="692"/>
      <c r="E21" s="141" t="s">
        <v>471</v>
      </c>
      <c r="F21" s="692"/>
      <c r="G21" s="731"/>
      <c r="H21" s="739"/>
      <c r="I21" s="692"/>
      <c r="J21" s="692"/>
      <c r="K21" s="692"/>
    </row>
    <row r="22" spans="1:11" ht="15">
      <c r="A22" s="693"/>
      <c r="B22" s="708" t="s">
        <v>472</v>
      </c>
      <c r="C22" s="727" t="s">
        <v>473</v>
      </c>
      <c r="D22" s="691"/>
      <c r="E22" s="170" t="s">
        <v>474</v>
      </c>
      <c r="F22" s="691"/>
      <c r="G22" s="730" t="s">
        <v>775</v>
      </c>
      <c r="H22" s="732">
        <f>'FORMATO 4 BP'!D24</f>
        <v>8465326.619999997</v>
      </c>
      <c r="I22" s="691" t="s">
        <v>467</v>
      </c>
      <c r="J22" s="691" t="s">
        <v>468</v>
      </c>
      <c r="K22" s="691"/>
    </row>
    <row r="23" spans="1:11" ht="15">
      <c r="A23" s="695"/>
      <c r="B23" s="709"/>
      <c r="C23" s="728"/>
      <c r="D23" s="692"/>
      <c r="E23" s="141" t="s">
        <v>475</v>
      </c>
      <c r="F23" s="692"/>
      <c r="G23" s="731"/>
      <c r="H23" s="733"/>
      <c r="I23" s="692"/>
      <c r="J23" s="692"/>
      <c r="K23" s="692"/>
    </row>
    <row r="24" spans="1:11" ht="15">
      <c r="A24" s="165">
        <v>2</v>
      </c>
      <c r="B24" s="704" t="s">
        <v>476</v>
      </c>
      <c r="C24" s="704"/>
      <c r="D24" s="171"/>
      <c r="E24" s="171"/>
      <c r="F24" s="171"/>
      <c r="G24" s="172"/>
      <c r="H24" s="304"/>
      <c r="I24" s="171"/>
      <c r="J24" s="166"/>
      <c r="K24" s="173"/>
    </row>
    <row r="25" spans="1:11" ht="15">
      <c r="A25" s="693"/>
      <c r="B25" s="708" t="s">
        <v>462</v>
      </c>
      <c r="C25" s="727" t="s">
        <v>463</v>
      </c>
      <c r="D25" s="691"/>
      <c r="E25" s="141" t="s">
        <v>464</v>
      </c>
      <c r="F25" s="691"/>
      <c r="G25" s="730" t="s">
        <v>775</v>
      </c>
      <c r="H25" s="732">
        <v>0</v>
      </c>
      <c r="I25" s="691" t="s">
        <v>467</v>
      </c>
      <c r="J25" s="691" t="s">
        <v>468</v>
      </c>
      <c r="K25" s="691"/>
    </row>
    <row r="26" spans="1:11" ht="15">
      <c r="A26" s="694"/>
      <c r="B26" s="716"/>
      <c r="C26" s="729"/>
      <c r="D26" s="684"/>
      <c r="E26" s="141" t="s">
        <v>465</v>
      </c>
      <c r="F26" s="684"/>
      <c r="G26" s="734"/>
      <c r="H26" s="733"/>
      <c r="I26" s="684"/>
      <c r="J26" s="684"/>
      <c r="K26" s="684"/>
    </row>
    <row r="27" spans="1:11" ht="15">
      <c r="A27" s="695"/>
      <c r="B27" s="709"/>
      <c r="C27" s="728"/>
      <c r="D27" s="692"/>
      <c r="E27" s="141" t="s">
        <v>466</v>
      </c>
      <c r="F27" s="692"/>
      <c r="G27" s="731"/>
      <c r="H27" s="735"/>
      <c r="I27" s="692"/>
      <c r="J27" s="692"/>
      <c r="K27" s="692"/>
    </row>
    <row r="28" spans="1:11" ht="15">
      <c r="A28" s="693"/>
      <c r="B28" s="708" t="s">
        <v>469</v>
      </c>
      <c r="C28" s="727" t="s">
        <v>126</v>
      </c>
      <c r="D28" s="691"/>
      <c r="E28" s="170" t="s">
        <v>470</v>
      </c>
      <c r="F28" s="691"/>
      <c r="G28" s="730" t="s">
        <v>775</v>
      </c>
      <c r="H28" s="732">
        <f>'FORMATO 4 BP'!C68+1</f>
        <v>1</v>
      </c>
      <c r="I28" s="691" t="s">
        <v>467</v>
      </c>
      <c r="J28" s="691" t="s">
        <v>468</v>
      </c>
      <c r="K28" s="691"/>
    </row>
    <row r="29" spans="1:11" ht="15">
      <c r="A29" s="695"/>
      <c r="B29" s="709"/>
      <c r="C29" s="728"/>
      <c r="D29" s="692"/>
      <c r="E29" s="141" t="s">
        <v>471</v>
      </c>
      <c r="F29" s="692"/>
      <c r="G29" s="731"/>
      <c r="H29" s="733"/>
      <c r="I29" s="692"/>
      <c r="J29" s="692"/>
      <c r="K29" s="692"/>
    </row>
    <row r="30" spans="1:11" ht="15">
      <c r="A30" s="693"/>
      <c r="B30" s="708" t="s">
        <v>472</v>
      </c>
      <c r="C30" s="727" t="s">
        <v>473</v>
      </c>
      <c r="D30" s="691"/>
      <c r="E30" s="170" t="s">
        <v>474</v>
      </c>
      <c r="F30" s="691"/>
      <c r="G30" s="730" t="s">
        <v>775</v>
      </c>
      <c r="H30" s="732">
        <f>'FORMATO 4 BP'!D68</f>
        <v>5397023.909999996</v>
      </c>
      <c r="I30" s="691" t="s">
        <v>467</v>
      </c>
      <c r="J30" s="691" t="s">
        <v>468</v>
      </c>
      <c r="K30" s="691"/>
    </row>
    <row r="31" spans="1:11" ht="15">
      <c r="A31" s="695"/>
      <c r="B31" s="709"/>
      <c r="C31" s="728"/>
      <c r="D31" s="692"/>
      <c r="E31" s="141" t="s">
        <v>475</v>
      </c>
      <c r="F31" s="692"/>
      <c r="G31" s="731"/>
      <c r="H31" s="733"/>
      <c r="I31" s="692"/>
      <c r="J31" s="692"/>
      <c r="K31" s="692"/>
    </row>
    <row r="32" spans="1:11" ht="15">
      <c r="A32" s="165">
        <v>3</v>
      </c>
      <c r="B32" s="704" t="s">
        <v>477</v>
      </c>
      <c r="C32" s="704"/>
      <c r="D32" s="171"/>
      <c r="E32" s="171"/>
      <c r="F32" s="171"/>
      <c r="G32" s="172"/>
      <c r="H32" s="304"/>
      <c r="I32" s="171"/>
      <c r="J32" s="166"/>
      <c r="K32" s="173"/>
    </row>
    <row r="33" spans="1:11" ht="24" customHeight="1">
      <c r="A33" s="174"/>
      <c r="B33" s="175" t="s">
        <v>462</v>
      </c>
      <c r="C33" s="176" t="s">
        <v>463</v>
      </c>
      <c r="D33" s="154"/>
      <c r="E33" s="141" t="s">
        <v>464</v>
      </c>
      <c r="F33" s="141"/>
      <c r="G33" s="96">
        <v>0</v>
      </c>
      <c r="H33" s="177">
        <v>0</v>
      </c>
      <c r="I33" s="154" t="s">
        <v>467</v>
      </c>
      <c r="J33" s="141" t="s">
        <v>478</v>
      </c>
      <c r="K33" s="141"/>
    </row>
    <row r="34" spans="1:11" ht="24" customHeight="1">
      <c r="A34" s="174"/>
      <c r="B34" s="175" t="s">
        <v>469</v>
      </c>
      <c r="C34" s="176" t="s">
        <v>126</v>
      </c>
      <c r="D34" s="178"/>
      <c r="E34" s="170" t="s">
        <v>479</v>
      </c>
      <c r="F34" s="170"/>
      <c r="G34" s="92">
        <v>0</v>
      </c>
      <c r="H34" s="179">
        <v>0</v>
      </c>
      <c r="I34" s="178" t="s">
        <v>467</v>
      </c>
      <c r="J34" s="170" t="s">
        <v>478</v>
      </c>
      <c r="K34" s="170"/>
    </row>
    <row r="35" spans="1:11" ht="15">
      <c r="A35" s="693"/>
      <c r="B35" s="708" t="s">
        <v>472</v>
      </c>
      <c r="C35" s="727" t="s">
        <v>473</v>
      </c>
      <c r="D35" s="691"/>
      <c r="E35" s="170" t="s">
        <v>474</v>
      </c>
      <c r="F35" s="691"/>
      <c r="G35" s="678">
        <v>0</v>
      </c>
      <c r="H35" s="710">
        <v>0</v>
      </c>
      <c r="I35" s="691" t="s">
        <v>467</v>
      </c>
      <c r="J35" s="691" t="s">
        <v>478</v>
      </c>
      <c r="K35" s="691"/>
    </row>
    <row r="36" spans="1:11" ht="15">
      <c r="A36" s="695"/>
      <c r="B36" s="709"/>
      <c r="C36" s="728"/>
      <c r="D36" s="692"/>
      <c r="E36" s="141" t="s">
        <v>475</v>
      </c>
      <c r="F36" s="692"/>
      <c r="G36" s="679"/>
      <c r="H36" s="711"/>
      <c r="I36" s="692"/>
      <c r="J36" s="692"/>
      <c r="K36" s="692"/>
    </row>
    <row r="37" spans="1:11" ht="15">
      <c r="A37" s="165">
        <v>4</v>
      </c>
      <c r="B37" s="704" t="s">
        <v>480</v>
      </c>
      <c r="C37" s="704"/>
      <c r="D37" s="171"/>
      <c r="E37" s="171"/>
      <c r="F37" s="171"/>
      <c r="G37" s="172"/>
      <c r="H37" s="180"/>
      <c r="I37" s="171"/>
      <c r="J37" s="166"/>
      <c r="K37" s="173"/>
    </row>
    <row r="38" spans="1:11" ht="15">
      <c r="A38" s="181"/>
      <c r="B38" s="182" t="s">
        <v>462</v>
      </c>
      <c r="C38" s="183" t="s">
        <v>481</v>
      </c>
      <c r="D38" s="166"/>
      <c r="E38" s="166"/>
      <c r="F38" s="166"/>
      <c r="G38" s="167"/>
      <c r="H38" s="184"/>
      <c r="I38" s="166"/>
      <c r="J38" s="166"/>
      <c r="K38" s="168"/>
    </row>
    <row r="39" spans="1:11" ht="15">
      <c r="A39" s="174"/>
      <c r="B39" s="175"/>
      <c r="C39" s="176" t="s">
        <v>482</v>
      </c>
      <c r="D39" s="154"/>
      <c r="E39" s="141" t="s">
        <v>483</v>
      </c>
      <c r="F39" s="141"/>
      <c r="G39" s="96">
        <v>0</v>
      </c>
      <c r="H39" s="143">
        <v>0</v>
      </c>
      <c r="I39" s="154" t="s">
        <v>467</v>
      </c>
      <c r="J39" s="141" t="s">
        <v>484</v>
      </c>
      <c r="K39" s="141"/>
    </row>
    <row r="40" spans="1:11" ht="15">
      <c r="A40" s="693"/>
      <c r="B40" s="708"/>
      <c r="C40" s="727" t="s">
        <v>485</v>
      </c>
      <c r="D40" s="691"/>
      <c r="E40" s="170" t="s">
        <v>486</v>
      </c>
      <c r="F40" s="691"/>
      <c r="G40" s="678">
        <v>0</v>
      </c>
      <c r="H40" s="710">
        <v>0</v>
      </c>
      <c r="I40" s="691" t="s">
        <v>467</v>
      </c>
      <c r="J40" s="691" t="s">
        <v>484</v>
      </c>
      <c r="K40" s="691"/>
    </row>
    <row r="41" spans="1:11" ht="15">
      <c r="A41" s="695"/>
      <c r="B41" s="709"/>
      <c r="C41" s="728"/>
      <c r="D41" s="692"/>
      <c r="E41" s="141" t="s">
        <v>487</v>
      </c>
      <c r="F41" s="692"/>
      <c r="G41" s="679"/>
      <c r="H41" s="711"/>
      <c r="I41" s="692"/>
      <c r="J41" s="692"/>
      <c r="K41" s="692"/>
    </row>
    <row r="42" spans="1:11" ht="15">
      <c r="A42" s="713"/>
      <c r="B42" s="708" t="s">
        <v>469</v>
      </c>
      <c r="C42" s="185" t="s">
        <v>488</v>
      </c>
      <c r="D42" s="688"/>
      <c r="E42" s="170" t="s">
        <v>490</v>
      </c>
      <c r="F42" s="688"/>
      <c r="G42" s="678">
        <v>0</v>
      </c>
      <c r="H42" s="710">
        <v>0</v>
      </c>
      <c r="I42" s="691" t="s">
        <v>467</v>
      </c>
      <c r="J42" s="691" t="s">
        <v>484</v>
      </c>
      <c r="K42" s="691"/>
    </row>
    <row r="43" spans="1:11" ht="15">
      <c r="A43" s="714"/>
      <c r="B43" s="709"/>
      <c r="C43" s="176" t="s">
        <v>489</v>
      </c>
      <c r="D43" s="690"/>
      <c r="E43" s="141" t="s">
        <v>491</v>
      </c>
      <c r="F43" s="690"/>
      <c r="G43" s="679"/>
      <c r="H43" s="711"/>
      <c r="I43" s="692"/>
      <c r="J43" s="692"/>
      <c r="K43" s="692"/>
    </row>
    <row r="44" spans="1:11" ht="15">
      <c r="A44" s="713"/>
      <c r="B44" s="708" t="s">
        <v>472</v>
      </c>
      <c r="C44" s="727" t="s">
        <v>492</v>
      </c>
      <c r="D44" s="688"/>
      <c r="E44" s="170" t="s">
        <v>493</v>
      </c>
      <c r="F44" s="688"/>
      <c r="G44" s="678">
        <v>0</v>
      </c>
      <c r="H44" s="710">
        <v>0</v>
      </c>
      <c r="I44" s="691" t="s">
        <v>467</v>
      </c>
      <c r="J44" s="691" t="s">
        <v>484</v>
      </c>
      <c r="K44" s="691"/>
    </row>
    <row r="45" spans="1:11" ht="15">
      <c r="A45" s="714"/>
      <c r="B45" s="709"/>
      <c r="C45" s="728"/>
      <c r="D45" s="690"/>
      <c r="E45" s="145" t="s">
        <v>494</v>
      </c>
      <c r="F45" s="690"/>
      <c r="G45" s="679"/>
      <c r="H45" s="711"/>
      <c r="I45" s="692"/>
      <c r="J45" s="692"/>
      <c r="K45" s="692"/>
    </row>
    <row r="46" spans="1:11" ht="15">
      <c r="A46" s="713"/>
      <c r="B46" s="708" t="s">
        <v>495</v>
      </c>
      <c r="C46" s="186" t="s">
        <v>496</v>
      </c>
      <c r="D46" s="688"/>
      <c r="E46" s="170" t="s">
        <v>490</v>
      </c>
      <c r="F46" s="688"/>
      <c r="G46" s="678">
        <v>0</v>
      </c>
      <c r="H46" s="710">
        <v>0</v>
      </c>
      <c r="I46" s="691" t="s">
        <v>467</v>
      </c>
      <c r="J46" s="691" t="s">
        <v>484</v>
      </c>
      <c r="K46" s="691"/>
    </row>
    <row r="47" spans="1:11" ht="15">
      <c r="A47" s="714"/>
      <c r="B47" s="709"/>
      <c r="C47" s="176" t="s">
        <v>497</v>
      </c>
      <c r="D47" s="690"/>
      <c r="E47" s="145" t="s">
        <v>491</v>
      </c>
      <c r="F47" s="690"/>
      <c r="G47" s="679"/>
      <c r="H47" s="711"/>
      <c r="I47" s="692"/>
      <c r="J47" s="692"/>
      <c r="K47" s="692"/>
    </row>
    <row r="48" spans="1:11" ht="15">
      <c r="A48" s="522"/>
      <c r="B48" s="522"/>
      <c r="C48" s="522"/>
      <c r="D48" s="522"/>
      <c r="E48" s="522"/>
      <c r="F48" s="522"/>
      <c r="G48" s="522"/>
      <c r="H48" s="522"/>
      <c r="I48" s="522"/>
      <c r="J48" s="522"/>
      <c r="K48" s="522"/>
    </row>
    <row r="49" spans="1:11" ht="15">
      <c r="A49" s="187">
        <v>5</v>
      </c>
      <c r="B49" s="704" t="s">
        <v>498</v>
      </c>
      <c r="C49" s="704"/>
      <c r="D49" s="171"/>
      <c r="E49" s="171"/>
      <c r="F49" s="171"/>
      <c r="G49" s="172"/>
      <c r="H49" s="171"/>
      <c r="I49" s="171"/>
      <c r="J49" s="171"/>
      <c r="K49" s="173"/>
    </row>
    <row r="50" spans="1:11" ht="15">
      <c r="A50" s="174"/>
      <c r="B50" s="175" t="s">
        <v>462</v>
      </c>
      <c r="C50" s="176" t="s">
        <v>499</v>
      </c>
      <c r="D50" s="154"/>
      <c r="E50" s="141" t="s">
        <v>500</v>
      </c>
      <c r="F50" s="141"/>
      <c r="G50" s="225"/>
      <c r="H50" s="188"/>
      <c r="I50" s="154" t="s">
        <v>467</v>
      </c>
      <c r="J50" s="141" t="s">
        <v>501</v>
      </c>
      <c r="K50" s="141"/>
    </row>
    <row r="51" spans="1:11" ht="15">
      <c r="A51" s="174"/>
      <c r="B51" s="175" t="s">
        <v>469</v>
      </c>
      <c r="C51" s="176" t="s">
        <v>473</v>
      </c>
      <c r="D51" s="178"/>
      <c r="E51" s="170" t="s">
        <v>500</v>
      </c>
      <c r="F51" s="170"/>
      <c r="G51" s="225"/>
      <c r="H51" s="189"/>
      <c r="I51" s="178" t="s">
        <v>467</v>
      </c>
      <c r="J51" s="190" t="s">
        <v>502</v>
      </c>
      <c r="K51" s="170"/>
    </row>
    <row r="52" spans="1:11" ht="15">
      <c r="A52" s="165">
        <v>6</v>
      </c>
      <c r="B52" s="704" t="s">
        <v>503</v>
      </c>
      <c r="C52" s="704"/>
      <c r="D52" s="171"/>
      <c r="E52" s="171"/>
      <c r="F52" s="171"/>
      <c r="G52" s="172"/>
      <c r="H52" s="171"/>
      <c r="I52" s="171"/>
      <c r="J52" s="166"/>
      <c r="K52" s="173"/>
    </row>
    <row r="53" spans="1:11" ht="15">
      <c r="A53" s="174"/>
      <c r="B53" s="175" t="s">
        <v>462</v>
      </c>
      <c r="C53" s="176" t="s">
        <v>499</v>
      </c>
      <c r="D53" s="154"/>
      <c r="E53" s="141" t="s">
        <v>471</v>
      </c>
      <c r="F53" s="141"/>
      <c r="G53" s="96">
        <v>0</v>
      </c>
      <c r="H53" s="177">
        <v>0</v>
      </c>
      <c r="I53" s="154" t="s">
        <v>467</v>
      </c>
      <c r="J53" s="145" t="s">
        <v>504</v>
      </c>
      <c r="K53" s="141"/>
    </row>
    <row r="54" spans="1:11" ht="15">
      <c r="A54" s="165">
        <v>7</v>
      </c>
      <c r="B54" s="704" t="s">
        <v>505</v>
      </c>
      <c r="C54" s="704"/>
      <c r="D54" s="171"/>
      <c r="E54" s="171"/>
      <c r="F54" s="171"/>
      <c r="G54" s="172"/>
      <c r="H54" s="180"/>
      <c r="I54" s="171"/>
      <c r="J54" s="166"/>
      <c r="K54" s="173"/>
    </row>
    <row r="55" spans="1:11" ht="15">
      <c r="A55" s="693"/>
      <c r="B55" s="708" t="s">
        <v>462</v>
      </c>
      <c r="C55" s="727" t="s">
        <v>463</v>
      </c>
      <c r="D55" s="691"/>
      <c r="E55" s="141" t="s">
        <v>506</v>
      </c>
      <c r="F55" s="691"/>
      <c r="G55" s="678">
        <v>0</v>
      </c>
      <c r="H55" s="710">
        <v>0</v>
      </c>
      <c r="I55" s="691" t="s">
        <v>467</v>
      </c>
      <c r="J55" s="691" t="s">
        <v>507</v>
      </c>
      <c r="K55" s="691"/>
    </row>
    <row r="56" spans="1:11" ht="15">
      <c r="A56" s="695"/>
      <c r="B56" s="709"/>
      <c r="C56" s="728"/>
      <c r="D56" s="692"/>
      <c r="E56" s="145" t="s">
        <v>241</v>
      </c>
      <c r="F56" s="692"/>
      <c r="G56" s="679"/>
      <c r="H56" s="711"/>
      <c r="I56" s="692"/>
      <c r="J56" s="692"/>
      <c r="K56" s="692"/>
    </row>
    <row r="57" spans="1:11" ht="15">
      <c r="A57" s="174"/>
      <c r="B57" s="175" t="s">
        <v>469</v>
      </c>
      <c r="C57" s="176" t="s">
        <v>126</v>
      </c>
      <c r="D57" s="154"/>
      <c r="E57" s="141" t="s">
        <v>483</v>
      </c>
      <c r="F57" s="141"/>
      <c r="G57" s="96">
        <v>0</v>
      </c>
      <c r="H57" s="179">
        <v>0</v>
      </c>
      <c r="I57" s="154" t="s">
        <v>467</v>
      </c>
      <c r="J57" s="170" t="s">
        <v>507</v>
      </c>
      <c r="K57" s="170"/>
    </row>
    <row r="58" spans="1:11" ht="15">
      <c r="A58" s="693"/>
      <c r="B58" s="708" t="s">
        <v>472</v>
      </c>
      <c r="C58" s="727" t="s">
        <v>473</v>
      </c>
      <c r="D58" s="691"/>
      <c r="E58" s="170" t="s">
        <v>486</v>
      </c>
      <c r="F58" s="691"/>
      <c r="G58" s="678">
        <v>0</v>
      </c>
      <c r="H58" s="710">
        <v>0</v>
      </c>
      <c r="I58" s="691" t="s">
        <v>467</v>
      </c>
      <c r="J58" s="691" t="s">
        <v>507</v>
      </c>
      <c r="K58" s="691"/>
    </row>
    <row r="59" spans="1:11" ht="15">
      <c r="A59" s="695"/>
      <c r="B59" s="709"/>
      <c r="C59" s="728"/>
      <c r="D59" s="692"/>
      <c r="E59" s="145" t="s">
        <v>487</v>
      </c>
      <c r="F59" s="692"/>
      <c r="G59" s="679"/>
      <c r="H59" s="711"/>
      <c r="I59" s="692"/>
      <c r="J59" s="692"/>
      <c r="K59" s="692"/>
    </row>
    <row r="60" spans="1:11" ht="15">
      <c r="A60" s="537" t="s">
        <v>508</v>
      </c>
      <c r="B60" s="712"/>
      <c r="C60" s="712"/>
      <c r="D60" s="712"/>
      <c r="E60" s="712"/>
      <c r="F60" s="712"/>
      <c r="G60" s="712"/>
      <c r="H60" s="163"/>
      <c r="I60" s="163"/>
      <c r="J60" s="163"/>
      <c r="K60" s="164"/>
    </row>
    <row r="61" spans="1:11" ht="15">
      <c r="A61" s="165">
        <v>1</v>
      </c>
      <c r="B61" s="704" t="s">
        <v>509</v>
      </c>
      <c r="C61" s="704"/>
      <c r="D61" s="166"/>
      <c r="E61" s="167"/>
      <c r="F61" s="166"/>
      <c r="G61" s="167"/>
      <c r="H61" s="166"/>
      <c r="I61" s="166"/>
      <c r="J61" s="166"/>
      <c r="K61" s="168"/>
    </row>
    <row r="62" spans="1:11" ht="15">
      <c r="A62" s="713"/>
      <c r="B62" s="708" t="s">
        <v>462</v>
      </c>
      <c r="C62" s="727" t="s">
        <v>510</v>
      </c>
      <c r="D62" s="691"/>
      <c r="E62" s="141" t="s">
        <v>511</v>
      </c>
      <c r="F62" s="691"/>
      <c r="G62" s="678">
        <v>0</v>
      </c>
      <c r="H62" s="688"/>
      <c r="I62" s="688"/>
      <c r="J62" s="691" t="s">
        <v>512</v>
      </c>
      <c r="K62" s="691"/>
    </row>
    <row r="63" spans="1:11" ht="15">
      <c r="A63" s="715"/>
      <c r="B63" s="716"/>
      <c r="C63" s="729"/>
      <c r="D63" s="684"/>
      <c r="E63" s="141" t="s">
        <v>506</v>
      </c>
      <c r="F63" s="684"/>
      <c r="G63" s="552"/>
      <c r="H63" s="689"/>
      <c r="I63" s="689"/>
      <c r="J63" s="684"/>
      <c r="K63" s="684"/>
    </row>
    <row r="64" spans="1:11" ht="15">
      <c r="A64" s="714"/>
      <c r="B64" s="709"/>
      <c r="C64" s="728"/>
      <c r="D64" s="692"/>
      <c r="E64" s="145" t="s">
        <v>241</v>
      </c>
      <c r="F64" s="692"/>
      <c r="G64" s="679"/>
      <c r="H64" s="690"/>
      <c r="I64" s="690"/>
      <c r="J64" s="692"/>
      <c r="K64" s="692"/>
    </row>
    <row r="65" spans="1:11" ht="15">
      <c r="A65" s="713"/>
      <c r="B65" s="708" t="s">
        <v>469</v>
      </c>
      <c r="C65" s="727" t="s">
        <v>513</v>
      </c>
      <c r="D65" s="691"/>
      <c r="E65" s="141" t="s">
        <v>511</v>
      </c>
      <c r="F65" s="691"/>
      <c r="G65" s="678">
        <v>0</v>
      </c>
      <c r="H65" s="688"/>
      <c r="I65" s="688"/>
      <c r="J65" s="691" t="s">
        <v>512</v>
      </c>
      <c r="K65" s="691"/>
    </row>
    <row r="66" spans="1:11" ht="15">
      <c r="A66" s="715"/>
      <c r="B66" s="716"/>
      <c r="C66" s="729"/>
      <c r="D66" s="684"/>
      <c r="E66" s="141" t="s">
        <v>506</v>
      </c>
      <c r="F66" s="684"/>
      <c r="G66" s="552"/>
      <c r="H66" s="689"/>
      <c r="I66" s="689"/>
      <c r="J66" s="684"/>
      <c r="K66" s="684"/>
    </row>
    <row r="67" spans="1:11" ht="15">
      <c r="A67" s="714"/>
      <c r="B67" s="709"/>
      <c r="C67" s="728"/>
      <c r="D67" s="692"/>
      <c r="E67" s="145" t="s">
        <v>514</v>
      </c>
      <c r="F67" s="692"/>
      <c r="G67" s="679"/>
      <c r="H67" s="690"/>
      <c r="I67" s="690"/>
      <c r="J67" s="692"/>
      <c r="K67" s="692"/>
    </row>
    <row r="68" spans="1:11" ht="15">
      <c r="A68" s="713"/>
      <c r="B68" s="708" t="s">
        <v>472</v>
      </c>
      <c r="C68" s="185" t="s">
        <v>515</v>
      </c>
      <c r="D68" s="691"/>
      <c r="E68" s="141" t="s">
        <v>511</v>
      </c>
      <c r="F68" s="691"/>
      <c r="G68" s="678">
        <v>0</v>
      </c>
      <c r="H68" s="688"/>
      <c r="I68" s="688"/>
      <c r="J68" s="691" t="s">
        <v>512</v>
      </c>
      <c r="K68" s="691"/>
    </row>
    <row r="69" spans="1:11" ht="15">
      <c r="A69" s="715"/>
      <c r="B69" s="716"/>
      <c r="C69" s="185" t="s">
        <v>516</v>
      </c>
      <c r="D69" s="684"/>
      <c r="E69" s="141" t="s">
        <v>506</v>
      </c>
      <c r="F69" s="684"/>
      <c r="G69" s="552"/>
      <c r="H69" s="689"/>
      <c r="I69" s="689"/>
      <c r="J69" s="684"/>
      <c r="K69" s="684"/>
    </row>
    <row r="70" spans="1:11" ht="15">
      <c r="A70" s="714"/>
      <c r="B70" s="709"/>
      <c r="C70" s="191"/>
      <c r="D70" s="692"/>
      <c r="E70" s="145" t="s">
        <v>241</v>
      </c>
      <c r="F70" s="692"/>
      <c r="G70" s="679"/>
      <c r="H70" s="690"/>
      <c r="I70" s="690"/>
      <c r="J70" s="692"/>
      <c r="K70" s="692"/>
    </row>
    <row r="71" spans="1:11" ht="15">
      <c r="A71" s="713"/>
      <c r="B71" s="708" t="s">
        <v>495</v>
      </c>
      <c r="C71" s="185" t="s">
        <v>517</v>
      </c>
      <c r="D71" s="691"/>
      <c r="E71" s="141" t="s">
        <v>511</v>
      </c>
      <c r="F71" s="691"/>
      <c r="G71" s="678">
        <v>0</v>
      </c>
      <c r="H71" s="688"/>
      <c r="I71" s="688"/>
      <c r="J71" s="691" t="s">
        <v>512</v>
      </c>
      <c r="K71" s="691"/>
    </row>
    <row r="72" spans="1:11" ht="15">
      <c r="A72" s="715"/>
      <c r="B72" s="716"/>
      <c r="C72" s="185" t="s">
        <v>518</v>
      </c>
      <c r="D72" s="684"/>
      <c r="E72" s="141" t="s">
        <v>506</v>
      </c>
      <c r="F72" s="684"/>
      <c r="G72" s="552"/>
      <c r="H72" s="689"/>
      <c r="I72" s="689"/>
      <c r="J72" s="684"/>
      <c r="K72" s="684"/>
    </row>
    <row r="73" spans="1:11" ht="15">
      <c r="A73" s="714"/>
      <c r="B73" s="709"/>
      <c r="C73" s="191"/>
      <c r="D73" s="692"/>
      <c r="E73" s="145" t="s">
        <v>519</v>
      </c>
      <c r="F73" s="692"/>
      <c r="G73" s="679"/>
      <c r="H73" s="690"/>
      <c r="I73" s="690"/>
      <c r="J73" s="692"/>
      <c r="K73" s="692"/>
    </row>
    <row r="74" spans="1:11" ht="15">
      <c r="A74" s="713"/>
      <c r="B74" s="708" t="s">
        <v>520</v>
      </c>
      <c r="C74" s="727" t="s">
        <v>521</v>
      </c>
      <c r="D74" s="691"/>
      <c r="E74" s="141" t="s">
        <v>506</v>
      </c>
      <c r="F74" s="691"/>
      <c r="G74" s="678">
        <v>0</v>
      </c>
      <c r="H74" s="688"/>
      <c r="I74" s="688"/>
      <c r="J74" s="691" t="s">
        <v>512</v>
      </c>
      <c r="K74" s="691"/>
    </row>
    <row r="75" spans="1:11" ht="15">
      <c r="A75" s="714"/>
      <c r="B75" s="709"/>
      <c r="C75" s="728"/>
      <c r="D75" s="692"/>
      <c r="E75" s="145" t="s">
        <v>522</v>
      </c>
      <c r="F75" s="692"/>
      <c r="G75" s="679"/>
      <c r="H75" s="690"/>
      <c r="I75" s="690"/>
      <c r="J75" s="692"/>
      <c r="K75" s="692"/>
    </row>
    <row r="76" spans="1:11" ht="15">
      <c r="A76" s="717">
        <v>2</v>
      </c>
      <c r="B76" s="719" t="s">
        <v>523</v>
      </c>
      <c r="C76" s="719"/>
      <c r="D76" s="721"/>
      <c r="E76" s="723"/>
      <c r="F76" s="721"/>
      <c r="G76" s="723"/>
      <c r="H76" s="721"/>
      <c r="I76" s="721"/>
      <c r="J76" s="721"/>
      <c r="K76" s="725"/>
    </row>
    <row r="77" spans="1:11" ht="15">
      <c r="A77" s="718"/>
      <c r="B77" s="720" t="s">
        <v>524</v>
      </c>
      <c r="C77" s="720"/>
      <c r="D77" s="722"/>
      <c r="E77" s="724"/>
      <c r="F77" s="722"/>
      <c r="G77" s="724"/>
      <c r="H77" s="722"/>
      <c r="I77" s="722"/>
      <c r="J77" s="722"/>
      <c r="K77" s="726"/>
    </row>
    <row r="78" spans="1:11" ht="15">
      <c r="A78" s="713"/>
      <c r="B78" s="708" t="s">
        <v>462</v>
      </c>
      <c r="C78" s="185" t="s">
        <v>525</v>
      </c>
      <c r="D78" s="691"/>
      <c r="E78" s="141" t="s">
        <v>527</v>
      </c>
      <c r="F78" s="691"/>
      <c r="G78" s="678">
        <v>0</v>
      </c>
      <c r="H78" s="688"/>
      <c r="I78" s="688"/>
      <c r="J78" s="691" t="s">
        <v>468</v>
      </c>
      <c r="K78" s="691"/>
    </row>
    <row r="79" spans="1:11" ht="15">
      <c r="A79" s="715"/>
      <c r="B79" s="716"/>
      <c r="C79" s="185" t="s">
        <v>526</v>
      </c>
      <c r="D79" s="684"/>
      <c r="E79" s="141" t="s">
        <v>506</v>
      </c>
      <c r="F79" s="684"/>
      <c r="G79" s="552"/>
      <c r="H79" s="689"/>
      <c r="I79" s="689"/>
      <c r="J79" s="684"/>
      <c r="K79" s="684"/>
    </row>
    <row r="80" spans="1:11" ht="15">
      <c r="A80" s="714"/>
      <c r="B80" s="709"/>
      <c r="C80" s="191"/>
      <c r="D80" s="692"/>
      <c r="E80" s="145" t="s">
        <v>241</v>
      </c>
      <c r="F80" s="692"/>
      <c r="G80" s="679"/>
      <c r="H80" s="690"/>
      <c r="I80" s="690"/>
      <c r="J80" s="692"/>
      <c r="K80" s="692"/>
    </row>
    <row r="81" spans="1:11" ht="15">
      <c r="A81" s="713"/>
      <c r="B81" s="708" t="s">
        <v>469</v>
      </c>
      <c r="C81" s="185" t="s">
        <v>528</v>
      </c>
      <c r="D81" s="691"/>
      <c r="E81" s="141" t="s">
        <v>527</v>
      </c>
      <c r="F81" s="691"/>
      <c r="G81" s="678">
        <v>0</v>
      </c>
      <c r="H81" s="688"/>
      <c r="I81" s="688"/>
      <c r="J81" s="691" t="s">
        <v>468</v>
      </c>
      <c r="K81" s="691"/>
    </row>
    <row r="82" spans="1:11" ht="15">
      <c r="A82" s="715"/>
      <c r="B82" s="716"/>
      <c r="C82" s="185" t="s">
        <v>529</v>
      </c>
      <c r="D82" s="684"/>
      <c r="E82" s="141" t="s">
        <v>506</v>
      </c>
      <c r="F82" s="684"/>
      <c r="G82" s="552"/>
      <c r="H82" s="689"/>
      <c r="I82" s="689"/>
      <c r="J82" s="684"/>
      <c r="K82" s="684"/>
    </row>
    <row r="83" spans="1:11" ht="15">
      <c r="A83" s="714"/>
      <c r="B83" s="709"/>
      <c r="C83" s="191"/>
      <c r="D83" s="692"/>
      <c r="E83" s="145" t="s">
        <v>241</v>
      </c>
      <c r="F83" s="692"/>
      <c r="G83" s="679"/>
      <c r="H83" s="690"/>
      <c r="I83" s="690"/>
      <c r="J83" s="692"/>
      <c r="K83" s="692"/>
    </row>
    <row r="84" spans="1:11" ht="15">
      <c r="A84" s="713"/>
      <c r="B84" s="708" t="s">
        <v>472</v>
      </c>
      <c r="C84" s="185" t="s">
        <v>530</v>
      </c>
      <c r="D84" s="691"/>
      <c r="E84" s="141" t="s">
        <v>527</v>
      </c>
      <c r="F84" s="691"/>
      <c r="G84" s="678">
        <v>0</v>
      </c>
      <c r="H84" s="688"/>
      <c r="I84" s="688"/>
      <c r="J84" s="691" t="s">
        <v>468</v>
      </c>
      <c r="K84" s="691"/>
    </row>
    <row r="85" spans="1:11" ht="15">
      <c r="A85" s="715"/>
      <c r="B85" s="716"/>
      <c r="C85" s="185" t="s">
        <v>531</v>
      </c>
      <c r="D85" s="684"/>
      <c r="E85" s="141" t="s">
        <v>506</v>
      </c>
      <c r="F85" s="684"/>
      <c r="G85" s="552"/>
      <c r="H85" s="689"/>
      <c r="I85" s="689"/>
      <c r="J85" s="684"/>
      <c r="K85" s="684"/>
    </row>
    <row r="86" spans="1:11" ht="15">
      <c r="A86" s="714"/>
      <c r="B86" s="709"/>
      <c r="C86" s="191"/>
      <c r="D86" s="692"/>
      <c r="E86" s="145" t="s">
        <v>241</v>
      </c>
      <c r="F86" s="692"/>
      <c r="G86" s="679"/>
      <c r="H86" s="690"/>
      <c r="I86" s="690"/>
      <c r="J86" s="692"/>
      <c r="K86" s="692"/>
    </row>
    <row r="87" spans="1:11" ht="15">
      <c r="A87" s="713"/>
      <c r="B87" s="708" t="s">
        <v>495</v>
      </c>
      <c r="C87" s="186" t="s">
        <v>532</v>
      </c>
      <c r="D87" s="691"/>
      <c r="E87" s="691" t="s">
        <v>534</v>
      </c>
      <c r="F87" s="691"/>
      <c r="G87" s="678">
        <v>0</v>
      </c>
      <c r="H87" s="688"/>
      <c r="I87" s="688"/>
      <c r="J87" s="691" t="s">
        <v>468</v>
      </c>
      <c r="K87" s="691"/>
    </row>
    <row r="88" spans="1:11" ht="15">
      <c r="A88" s="714"/>
      <c r="B88" s="709"/>
      <c r="C88" s="176" t="s">
        <v>533</v>
      </c>
      <c r="D88" s="692"/>
      <c r="E88" s="692"/>
      <c r="F88" s="692"/>
      <c r="G88" s="679"/>
      <c r="H88" s="690"/>
      <c r="I88" s="690"/>
      <c r="J88" s="692"/>
      <c r="K88" s="692"/>
    </row>
    <row r="89" spans="1:11" ht="15">
      <c r="A89" s="553"/>
      <c r="B89" s="553"/>
      <c r="C89" s="553"/>
      <c r="D89" s="553"/>
      <c r="E89" s="553"/>
      <c r="F89" s="553"/>
      <c r="G89" s="553"/>
      <c r="H89" s="553"/>
      <c r="I89" s="553"/>
      <c r="J89" s="553"/>
      <c r="K89" s="553"/>
    </row>
    <row r="90" spans="1:11" ht="15">
      <c r="A90" s="687"/>
      <c r="B90" s="687"/>
      <c r="C90" s="687"/>
      <c r="D90" s="687"/>
      <c r="E90" s="687"/>
      <c r="F90" s="687"/>
      <c r="G90" s="687"/>
      <c r="H90" s="687"/>
      <c r="I90" s="687"/>
      <c r="J90" s="687"/>
      <c r="K90" s="687"/>
    </row>
    <row r="91" spans="1:11" ht="15">
      <c r="A91" s="187">
        <v>3</v>
      </c>
      <c r="B91" s="704" t="s">
        <v>535</v>
      </c>
      <c r="C91" s="704"/>
      <c r="D91" s="171"/>
      <c r="E91" s="172"/>
      <c r="F91" s="171"/>
      <c r="G91" s="172"/>
      <c r="H91" s="171"/>
      <c r="I91" s="171"/>
      <c r="J91" s="171"/>
      <c r="K91" s="173"/>
    </row>
    <row r="92" spans="1:11" ht="15">
      <c r="A92" s="192"/>
      <c r="B92" s="175" t="s">
        <v>462</v>
      </c>
      <c r="C92" s="176" t="s">
        <v>536</v>
      </c>
      <c r="D92" s="155"/>
      <c r="E92" s="145" t="s">
        <v>537</v>
      </c>
      <c r="F92" s="145"/>
      <c r="G92" s="98">
        <v>0</v>
      </c>
      <c r="H92" s="193"/>
      <c r="I92" s="194"/>
      <c r="J92" s="141" t="s">
        <v>501</v>
      </c>
      <c r="K92" s="141"/>
    </row>
    <row r="93" spans="1:11" ht="15">
      <c r="A93" s="713"/>
      <c r="B93" s="708" t="s">
        <v>469</v>
      </c>
      <c r="C93" s="185" t="s">
        <v>538</v>
      </c>
      <c r="D93" s="691"/>
      <c r="E93" s="691" t="s">
        <v>537</v>
      </c>
      <c r="F93" s="691"/>
      <c r="G93" s="678">
        <v>0</v>
      </c>
      <c r="H93" s="688"/>
      <c r="I93" s="688"/>
      <c r="J93" s="691" t="s">
        <v>501</v>
      </c>
      <c r="K93" s="691"/>
    </row>
    <row r="94" spans="1:11" ht="15">
      <c r="A94" s="714"/>
      <c r="B94" s="709"/>
      <c r="C94" s="176" t="s">
        <v>539</v>
      </c>
      <c r="D94" s="692"/>
      <c r="E94" s="692"/>
      <c r="F94" s="692"/>
      <c r="G94" s="679"/>
      <c r="H94" s="690"/>
      <c r="I94" s="690"/>
      <c r="J94" s="692"/>
      <c r="K94" s="692"/>
    </row>
    <row r="95" spans="1:11" ht="15">
      <c r="A95" s="195"/>
      <c r="B95" s="196"/>
      <c r="C95" s="196"/>
      <c r="D95" s="196"/>
      <c r="E95" s="196"/>
      <c r="F95" s="196"/>
      <c r="G95" s="196"/>
      <c r="H95" s="196"/>
      <c r="I95" s="196"/>
      <c r="J95" s="196"/>
      <c r="K95" s="87"/>
    </row>
    <row r="96" spans="1:11" ht="15">
      <c r="A96" s="705" t="s">
        <v>540</v>
      </c>
      <c r="B96" s="706"/>
      <c r="C96" s="706"/>
      <c r="D96" s="706"/>
      <c r="E96" s="706"/>
      <c r="F96" s="706"/>
      <c r="G96" s="706"/>
      <c r="H96" s="161"/>
      <c r="I96" s="161"/>
      <c r="J96" s="161"/>
      <c r="K96" s="162"/>
    </row>
    <row r="97" spans="1:11" ht="15">
      <c r="A97" s="537" t="s">
        <v>460</v>
      </c>
      <c r="B97" s="712"/>
      <c r="C97" s="712"/>
      <c r="D97" s="712"/>
      <c r="E97" s="712"/>
      <c r="F97" s="712"/>
      <c r="G97" s="712"/>
      <c r="H97" s="163"/>
      <c r="I97" s="163"/>
      <c r="J97" s="163"/>
      <c r="K97" s="164"/>
    </row>
    <row r="98" spans="1:11" ht="15">
      <c r="A98" s="165">
        <v>1</v>
      </c>
      <c r="B98" s="704" t="s">
        <v>541</v>
      </c>
      <c r="C98" s="704"/>
      <c r="D98" s="166"/>
      <c r="E98" s="167"/>
      <c r="F98" s="166"/>
      <c r="G98" s="167"/>
      <c r="H98" s="166"/>
      <c r="I98" s="166"/>
      <c r="J98" s="166"/>
      <c r="K98" s="168"/>
    </row>
    <row r="99" spans="1:11" ht="15">
      <c r="A99" s="174"/>
      <c r="B99" s="175" t="s">
        <v>462</v>
      </c>
      <c r="C99" s="176" t="s">
        <v>542</v>
      </c>
      <c r="D99" s="154"/>
      <c r="E99" s="141" t="s">
        <v>543</v>
      </c>
      <c r="F99" s="141"/>
      <c r="G99" s="96">
        <v>0</v>
      </c>
      <c r="H99" s="177">
        <v>0</v>
      </c>
      <c r="I99" s="154" t="s">
        <v>467</v>
      </c>
      <c r="J99" s="141" t="s">
        <v>544</v>
      </c>
      <c r="K99" s="141"/>
    </row>
    <row r="100" spans="1:11" ht="15">
      <c r="A100" s="693"/>
      <c r="B100" s="708" t="s">
        <v>469</v>
      </c>
      <c r="C100" s="185" t="s">
        <v>545</v>
      </c>
      <c r="D100" s="691"/>
      <c r="E100" s="691" t="s">
        <v>547</v>
      </c>
      <c r="F100" s="691"/>
      <c r="G100" s="678">
        <v>0</v>
      </c>
      <c r="H100" s="710">
        <v>0</v>
      </c>
      <c r="I100" s="691" t="s">
        <v>467</v>
      </c>
      <c r="J100" s="691" t="s">
        <v>544</v>
      </c>
      <c r="K100" s="691"/>
    </row>
    <row r="101" spans="1:11" ht="15">
      <c r="A101" s="695"/>
      <c r="B101" s="709"/>
      <c r="C101" s="176" t="s">
        <v>546</v>
      </c>
      <c r="D101" s="692"/>
      <c r="E101" s="692"/>
      <c r="F101" s="692"/>
      <c r="G101" s="679"/>
      <c r="H101" s="711"/>
      <c r="I101" s="692"/>
      <c r="J101" s="692"/>
      <c r="K101" s="692"/>
    </row>
    <row r="102" spans="1:11" ht="15">
      <c r="A102" s="693"/>
      <c r="B102" s="708" t="s">
        <v>472</v>
      </c>
      <c r="C102" s="185" t="s">
        <v>545</v>
      </c>
      <c r="D102" s="691"/>
      <c r="E102" s="691" t="s">
        <v>547</v>
      </c>
      <c r="F102" s="691"/>
      <c r="G102" s="678">
        <v>0</v>
      </c>
      <c r="H102" s="710">
        <v>0</v>
      </c>
      <c r="I102" s="691" t="s">
        <v>467</v>
      </c>
      <c r="J102" s="691" t="s">
        <v>544</v>
      </c>
      <c r="K102" s="691"/>
    </row>
    <row r="103" spans="1:11" ht="15">
      <c r="A103" s="695"/>
      <c r="B103" s="709"/>
      <c r="C103" s="176" t="s">
        <v>548</v>
      </c>
      <c r="D103" s="692"/>
      <c r="E103" s="692"/>
      <c r="F103" s="692"/>
      <c r="G103" s="679"/>
      <c r="H103" s="711"/>
      <c r="I103" s="692"/>
      <c r="J103" s="692"/>
      <c r="K103" s="692"/>
    </row>
    <row r="104" spans="1:11" ht="15">
      <c r="A104" s="693"/>
      <c r="B104" s="708" t="s">
        <v>495</v>
      </c>
      <c r="C104" s="185" t="s">
        <v>545</v>
      </c>
      <c r="D104" s="691"/>
      <c r="E104" s="691" t="s">
        <v>547</v>
      </c>
      <c r="F104" s="691"/>
      <c r="G104" s="678">
        <v>0</v>
      </c>
      <c r="H104" s="710">
        <v>0</v>
      </c>
      <c r="I104" s="691" t="s">
        <v>467</v>
      </c>
      <c r="J104" s="691" t="s">
        <v>544</v>
      </c>
      <c r="K104" s="691"/>
    </row>
    <row r="105" spans="1:11" ht="15">
      <c r="A105" s="695"/>
      <c r="B105" s="709"/>
      <c r="C105" s="176" t="s">
        <v>549</v>
      </c>
      <c r="D105" s="692"/>
      <c r="E105" s="692"/>
      <c r="F105" s="692"/>
      <c r="G105" s="679"/>
      <c r="H105" s="711"/>
      <c r="I105" s="692"/>
      <c r="J105" s="692"/>
      <c r="K105" s="692"/>
    </row>
    <row r="106" spans="1:11" ht="15">
      <c r="A106" s="693"/>
      <c r="B106" s="708" t="s">
        <v>520</v>
      </c>
      <c r="C106" s="185" t="s">
        <v>545</v>
      </c>
      <c r="D106" s="691"/>
      <c r="E106" s="691"/>
      <c r="F106" s="691"/>
      <c r="G106" s="678">
        <v>0</v>
      </c>
      <c r="H106" s="710">
        <v>0</v>
      </c>
      <c r="I106" s="691" t="s">
        <v>467</v>
      </c>
      <c r="J106" s="170" t="s">
        <v>551</v>
      </c>
      <c r="K106" s="691"/>
    </row>
    <row r="107" spans="1:11" ht="15">
      <c r="A107" s="695"/>
      <c r="B107" s="709"/>
      <c r="C107" s="176" t="s">
        <v>550</v>
      </c>
      <c r="D107" s="692"/>
      <c r="E107" s="692"/>
      <c r="F107" s="692"/>
      <c r="G107" s="679"/>
      <c r="H107" s="711"/>
      <c r="I107" s="692"/>
      <c r="J107" s="145" t="s">
        <v>475</v>
      </c>
      <c r="K107" s="692"/>
    </row>
    <row r="108" spans="1:11" ht="15">
      <c r="A108" s="537" t="s">
        <v>508</v>
      </c>
      <c r="B108" s="712"/>
      <c r="C108" s="712"/>
      <c r="D108" s="712"/>
      <c r="E108" s="712"/>
      <c r="F108" s="712"/>
      <c r="G108" s="712"/>
      <c r="H108" s="163"/>
      <c r="I108" s="163"/>
      <c r="J108" s="163"/>
      <c r="K108" s="164"/>
    </row>
    <row r="109" spans="1:11" ht="15">
      <c r="A109" s="693">
        <v>1</v>
      </c>
      <c r="B109" s="696" t="s">
        <v>552</v>
      </c>
      <c r="C109" s="697"/>
      <c r="D109" s="691"/>
      <c r="E109" s="141" t="s">
        <v>554</v>
      </c>
      <c r="F109" s="691"/>
      <c r="G109" s="678">
        <v>0</v>
      </c>
      <c r="H109" s="688"/>
      <c r="I109" s="688"/>
      <c r="J109" s="691" t="s">
        <v>557</v>
      </c>
      <c r="K109" s="691"/>
    </row>
    <row r="110" spans="1:11" ht="15">
      <c r="A110" s="694"/>
      <c r="B110" s="698" t="s">
        <v>553</v>
      </c>
      <c r="C110" s="540"/>
      <c r="D110" s="684"/>
      <c r="E110" s="141" t="s">
        <v>555</v>
      </c>
      <c r="F110" s="684"/>
      <c r="G110" s="552"/>
      <c r="H110" s="689"/>
      <c r="I110" s="689"/>
      <c r="J110" s="684"/>
      <c r="K110" s="684"/>
    </row>
    <row r="111" spans="1:11" ht="15">
      <c r="A111" s="695"/>
      <c r="B111" s="699"/>
      <c r="C111" s="700"/>
      <c r="D111" s="692"/>
      <c r="E111" s="141" t="s">
        <v>556</v>
      </c>
      <c r="F111" s="692"/>
      <c r="G111" s="679"/>
      <c r="H111" s="690"/>
      <c r="I111" s="690"/>
      <c r="J111" s="692"/>
      <c r="K111" s="692"/>
    </row>
    <row r="112" spans="1:11" ht="15">
      <c r="A112" s="693">
        <v>2</v>
      </c>
      <c r="B112" s="696" t="s">
        <v>558</v>
      </c>
      <c r="C112" s="697"/>
      <c r="D112" s="691"/>
      <c r="E112" s="170" t="s">
        <v>554</v>
      </c>
      <c r="F112" s="691"/>
      <c r="G112" s="678">
        <v>0</v>
      </c>
      <c r="H112" s="688"/>
      <c r="I112" s="688"/>
      <c r="J112" s="691" t="s">
        <v>557</v>
      </c>
      <c r="K112" s="691"/>
    </row>
    <row r="113" spans="1:11" ht="15">
      <c r="A113" s="694"/>
      <c r="B113" s="698" t="s">
        <v>559</v>
      </c>
      <c r="C113" s="540"/>
      <c r="D113" s="684"/>
      <c r="E113" s="141" t="s">
        <v>555</v>
      </c>
      <c r="F113" s="684"/>
      <c r="G113" s="552"/>
      <c r="H113" s="689"/>
      <c r="I113" s="689"/>
      <c r="J113" s="684"/>
      <c r="K113" s="684"/>
    </row>
    <row r="114" spans="1:11" ht="15">
      <c r="A114" s="695"/>
      <c r="B114" s="699"/>
      <c r="C114" s="700"/>
      <c r="D114" s="692"/>
      <c r="E114" s="141" t="s">
        <v>556</v>
      </c>
      <c r="F114" s="692"/>
      <c r="G114" s="679"/>
      <c r="H114" s="690"/>
      <c r="I114" s="690"/>
      <c r="J114" s="692"/>
      <c r="K114" s="692"/>
    </row>
    <row r="115" spans="1:11" ht="15">
      <c r="A115" s="693">
        <v>3</v>
      </c>
      <c r="B115" s="696" t="s">
        <v>560</v>
      </c>
      <c r="C115" s="697"/>
      <c r="D115" s="691"/>
      <c r="E115" s="170" t="s">
        <v>554</v>
      </c>
      <c r="F115" s="691"/>
      <c r="G115" s="678">
        <v>0</v>
      </c>
      <c r="H115" s="688"/>
      <c r="I115" s="688"/>
      <c r="J115" s="691" t="s">
        <v>562</v>
      </c>
      <c r="K115" s="691"/>
    </row>
    <row r="116" spans="1:11" ht="15">
      <c r="A116" s="694"/>
      <c r="B116" s="698" t="s">
        <v>561</v>
      </c>
      <c r="C116" s="540"/>
      <c r="D116" s="684"/>
      <c r="E116" s="141" t="s">
        <v>555</v>
      </c>
      <c r="F116" s="684"/>
      <c r="G116" s="552"/>
      <c r="H116" s="689"/>
      <c r="I116" s="689"/>
      <c r="J116" s="684"/>
      <c r="K116" s="684"/>
    </row>
    <row r="117" spans="1:11" ht="15">
      <c r="A117" s="695"/>
      <c r="B117" s="699"/>
      <c r="C117" s="700"/>
      <c r="D117" s="692"/>
      <c r="E117" s="145" t="s">
        <v>556</v>
      </c>
      <c r="F117" s="692"/>
      <c r="G117" s="679"/>
      <c r="H117" s="690"/>
      <c r="I117" s="690"/>
      <c r="J117" s="692"/>
      <c r="K117" s="692"/>
    </row>
    <row r="118" spans="1:11" ht="15">
      <c r="A118" s="705" t="s">
        <v>563</v>
      </c>
      <c r="B118" s="706"/>
      <c r="C118" s="706"/>
      <c r="D118" s="706"/>
      <c r="E118" s="706"/>
      <c r="F118" s="706"/>
      <c r="G118" s="707"/>
      <c r="H118" s="197"/>
      <c r="I118" s="197"/>
      <c r="J118" s="197"/>
      <c r="K118" s="197"/>
    </row>
    <row r="119" spans="1:11" ht="15">
      <c r="A119" s="701" t="s">
        <v>460</v>
      </c>
      <c r="B119" s="702"/>
      <c r="C119" s="702"/>
      <c r="D119" s="702"/>
      <c r="E119" s="702"/>
      <c r="F119" s="702"/>
      <c r="G119" s="702"/>
      <c r="H119" s="702"/>
      <c r="I119" s="702"/>
      <c r="J119" s="702"/>
      <c r="K119" s="703"/>
    </row>
    <row r="120" spans="1:11" ht="15">
      <c r="A120" s="187">
        <v>1</v>
      </c>
      <c r="B120" s="704" t="s">
        <v>564</v>
      </c>
      <c r="C120" s="704"/>
      <c r="D120" s="171"/>
      <c r="E120" s="172"/>
      <c r="F120" s="171"/>
      <c r="G120" s="172"/>
      <c r="H120" s="171"/>
      <c r="I120" s="171"/>
      <c r="J120" s="171"/>
      <c r="K120" s="173"/>
    </row>
    <row r="121" spans="1:11" ht="15">
      <c r="A121" s="198"/>
      <c r="B121" s="199" t="s">
        <v>462</v>
      </c>
      <c r="C121" s="200" t="s">
        <v>565</v>
      </c>
      <c r="D121" s="201"/>
      <c r="E121" s="201"/>
      <c r="F121" s="201"/>
      <c r="G121" s="202">
        <v>0</v>
      </c>
      <c r="H121" s="201">
        <v>0</v>
      </c>
      <c r="I121" s="201" t="s">
        <v>467</v>
      </c>
      <c r="J121" s="201" t="s">
        <v>566</v>
      </c>
      <c r="K121" s="201"/>
    </row>
    <row r="122" spans="1:11" ht="15">
      <c r="A122" s="198"/>
      <c r="B122" s="199" t="s">
        <v>469</v>
      </c>
      <c r="C122" s="200" t="s">
        <v>567</v>
      </c>
      <c r="D122" s="201"/>
      <c r="E122" s="201"/>
      <c r="F122" s="201"/>
      <c r="G122" s="202">
        <v>0</v>
      </c>
      <c r="H122" s="201">
        <v>0</v>
      </c>
      <c r="I122" s="201" t="s">
        <v>467</v>
      </c>
      <c r="J122" s="201" t="s">
        <v>566</v>
      </c>
      <c r="K122" s="201"/>
    </row>
    <row r="123" spans="1:11" ht="15">
      <c r="A123" s="674"/>
      <c r="B123" s="674"/>
      <c r="C123" s="674"/>
      <c r="D123" s="674"/>
      <c r="E123" s="674"/>
      <c r="F123" s="674"/>
      <c r="G123" s="674"/>
      <c r="H123" s="674"/>
      <c r="I123" s="674"/>
      <c r="J123" s="674"/>
      <c r="K123" s="674"/>
    </row>
    <row r="126" spans="1:10" ht="15">
      <c r="A126" s="137" t="s">
        <v>576</v>
      </c>
      <c r="B126" s="130"/>
      <c r="D126" s="137"/>
      <c r="E126" s="137"/>
      <c r="H126" s="471" t="s">
        <v>609</v>
      </c>
      <c r="I126" s="471"/>
      <c r="J126" s="471"/>
    </row>
    <row r="127" spans="1:10" ht="15">
      <c r="A127" s="137" t="s">
        <v>574</v>
      </c>
      <c r="B127" s="137"/>
      <c r="D127" s="137"/>
      <c r="E127" s="137"/>
      <c r="H127" s="471" t="s">
        <v>575</v>
      </c>
      <c r="I127" s="471"/>
      <c r="J127" s="471"/>
    </row>
  </sheetData>
  <mergeCells count="350">
    <mergeCell ref="H126:J126"/>
    <mergeCell ref="H127:J127"/>
    <mergeCell ref="H12:H13"/>
    <mergeCell ref="A14:G14"/>
    <mergeCell ref="A5:K5"/>
    <mergeCell ref="A6:K6"/>
    <mergeCell ref="A7:K7"/>
    <mergeCell ref="A8:K8"/>
    <mergeCell ref="A9:K9"/>
    <mergeCell ref="A10:C13"/>
    <mergeCell ref="D10:G10"/>
    <mergeCell ref="H10:I10"/>
    <mergeCell ref="J10:J13"/>
    <mergeCell ref="K10:K13"/>
    <mergeCell ref="A15:G15"/>
    <mergeCell ref="B16:C16"/>
    <mergeCell ref="A17:A19"/>
    <mergeCell ref="B17:B19"/>
    <mergeCell ref="C17:C19"/>
    <mergeCell ref="D17:D19"/>
    <mergeCell ref="F17:F19"/>
    <mergeCell ref="G17:G19"/>
    <mergeCell ref="D11:E11"/>
    <mergeCell ref="F11:G11"/>
    <mergeCell ref="D12:D13"/>
    <mergeCell ref="F12:F13"/>
    <mergeCell ref="H17:H19"/>
    <mergeCell ref="I17:I19"/>
    <mergeCell ref="J17:J19"/>
    <mergeCell ref="K17:K19"/>
    <mergeCell ref="A20:A21"/>
    <mergeCell ref="B20:B21"/>
    <mergeCell ref="C20:C21"/>
    <mergeCell ref="D20:D21"/>
    <mergeCell ref="F20:F21"/>
    <mergeCell ref="G20:G21"/>
    <mergeCell ref="H20:H21"/>
    <mergeCell ref="I20:I21"/>
    <mergeCell ref="J20:J21"/>
    <mergeCell ref="K20:K21"/>
    <mergeCell ref="A22:A23"/>
    <mergeCell ref="B22:B23"/>
    <mergeCell ref="C22:C23"/>
    <mergeCell ref="D22:D23"/>
    <mergeCell ref="F22:F23"/>
    <mergeCell ref="G22:G23"/>
    <mergeCell ref="K25:K27"/>
    <mergeCell ref="A28:A29"/>
    <mergeCell ref="B28:B29"/>
    <mergeCell ref="C28:C29"/>
    <mergeCell ref="D28:D29"/>
    <mergeCell ref="F28:F29"/>
    <mergeCell ref="H22:H23"/>
    <mergeCell ref="I22:I23"/>
    <mergeCell ref="J22:J23"/>
    <mergeCell ref="K22:K23"/>
    <mergeCell ref="B24:C24"/>
    <mergeCell ref="A25:A27"/>
    <mergeCell ref="B25:B27"/>
    <mergeCell ref="C25:C27"/>
    <mergeCell ref="D25:D27"/>
    <mergeCell ref="F25:F27"/>
    <mergeCell ref="A30:A31"/>
    <mergeCell ref="B30:B31"/>
    <mergeCell ref="C30:C31"/>
    <mergeCell ref="D30:D31"/>
    <mergeCell ref="F30:F31"/>
    <mergeCell ref="G25:G27"/>
    <mergeCell ref="H25:H27"/>
    <mergeCell ref="I25:I27"/>
    <mergeCell ref="J25:J27"/>
    <mergeCell ref="G30:G31"/>
    <mergeCell ref="H30:H31"/>
    <mergeCell ref="I30:I31"/>
    <mergeCell ref="J30:J31"/>
    <mergeCell ref="K30:K31"/>
    <mergeCell ref="B32:C32"/>
    <mergeCell ref="G28:G29"/>
    <mergeCell ref="H28:H29"/>
    <mergeCell ref="I28:I29"/>
    <mergeCell ref="J28:J29"/>
    <mergeCell ref="K28:K29"/>
    <mergeCell ref="H35:H36"/>
    <mergeCell ref="I35:I36"/>
    <mergeCell ref="J35:J36"/>
    <mergeCell ref="K35:K36"/>
    <mergeCell ref="G35:G36"/>
    <mergeCell ref="B37:C37"/>
    <mergeCell ref="A40:A41"/>
    <mergeCell ref="B40:B41"/>
    <mergeCell ref="C40:C41"/>
    <mergeCell ref="D40:D41"/>
    <mergeCell ref="F40:F41"/>
    <mergeCell ref="A35:A36"/>
    <mergeCell ref="B35:B36"/>
    <mergeCell ref="C35:C36"/>
    <mergeCell ref="D35:D36"/>
    <mergeCell ref="F35:F36"/>
    <mergeCell ref="K42:K43"/>
    <mergeCell ref="A44:A45"/>
    <mergeCell ref="B44:B45"/>
    <mergeCell ref="C44:C45"/>
    <mergeCell ref="D44:D45"/>
    <mergeCell ref="F44:F45"/>
    <mergeCell ref="G44:G45"/>
    <mergeCell ref="G40:G41"/>
    <mergeCell ref="H40:H41"/>
    <mergeCell ref="I40:I41"/>
    <mergeCell ref="J40:J41"/>
    <mergeCell ref="K40:K41"/>
    <mergeCell ref="A42:A43"/>
    <mergeCell ref="B42:B43"/>
    <mergeCell ref="D42:D43"/>
    <mergeCell ref="F42:F43"/>
    <mergeCell ref="G42:G43"/>
    <mergeCell ref="A46:A47"/>
    <mergeCell ref="B46:B47"/>
    <mergeCell ref="D46:D47"/>
    <mergeCell ref="F46:F47"/>
    <mergeCell ref="G46:G47"/>
    <mergeCell ref="H46:H47"/>
    <mergeCell ref="H42:H43"/>
    <mergeCell ref="I42:I43"/>
    <mergeCell ref="J42:J43"/>
    <mergeCell ref="I46:I47"/>
    <mergeCell ref="J46:J47"/>
    <mergeCell ref="K46:K47"/>
    <mergeCell ref="B49:C49"/>
    <mergeCell ref="B52:C52"/>
    <mergeCell ref="B54:C54"/>
    <mergeCell ref="H44:H45"/>
    <mergeCell ref="I44:I45"/>
    <mergeCell ref="J44:J45"/>
    <mergeCell ref="K44:K45"/>
    <mergeCell ref="H58:H59"/>
    <mergeCell ref="I58:I59"/>
    <mergeCell ref="J58:J59"/>
    <mergeCell ref="K58:K59"/>
    <mergeCell ref="A60:G60"/>
    <mergeCell ref="B61:C61"/>
    <mergeCell ref="H55:H56"/>
    <mergeCell ref="I55:I56"/>
    <mergeCell ref="J55:J56"/>
    <mergeCell ref="K55:K56"/>
    <mergeCell ref="A58:A59"/>
    <mergeCell ref="B58:B59"/>
    <mergeCell ref="C58:C59"/>
    <mergeCell ref="D58:D59"/>
    <mergeCell ref="F58:F59"/>
    <mergeCell ref="G58:G59"/>
    <mergeCell ref="A55:A56"/>
    <mergeCell ref="B55:B56"/>
    <mergeCell ref="C55:C56"/>
    <mergeCell ref="D55:D56"/>
    <mergeCell ref="F55:F56"/>
    <mergeCell ref="G55:G56"/>
    <mergeCell ref="H62:H64"/>
    <mergeCell ref="I62:I64"/>
    <mergeCell ref="J62:J64"/>
    <mergeCell ref="K62:K64"/>
    <mergeCell ref="A65:A67"/>
    <mergeCell ref="B65:B67"/>
    <mergeCell ref="C65:C67"/>
    <mergeCell ref="D65:D67"/>
    <mergeCell ref="F65:F67"/>
    <mergeCell ref="G65:G67"/>
    <mergeCell ref="A62:A64"/>
    <mergeCell ref="B62:B64"/>
    <mergeCell ref="C62:C64"/>
    <mergeCell ref="D62:D64"/>
    <mergeCell ref="F62:F64"/>
    <mergeCell ref="G62:G64"/>
    <mergeCell ref="H65:H67"/>
    <mergeCell ref="I65:I67"/>
    <mergeCell ref="J65:J67"/>
    <mergeCell ref="K65:K67"/>
    <mergeCell ref="A68:A70"/>
    <mergeCell ref="B68:B70"/>
    <mergeCell ref="D68:D70"/>
    <mergeCell ref="F68:F70"/>
    <mergeCell ref="G68:G70"/>
    <mergeCell ref="H68:H70"/>
    <mergeCell ref="I68:I70"/>
    <mergeCell ref="J68:J70"/>
    <mergeCell ref="K68:K70"/>
    <mergeCell ref="A71:A73"/>
    <mergeCell ref="B71:B73"/>
    <mergeCell ref="D71:D73"/>
    <mergeCell ref="F71:F73"/>
    <mergeCell ref="G71:G73"/>
    <mergeCell ref="H71:H73"/>
    <mergeCell ref="I71:I73"/>
    <mergeCell ref="J71:J73"/>
    <mergeCell ref="K71:K73"/>
    <mergeCell ref="K74:K75"/>
    <mergeCell ref="A76:A77"/>
    <mergeCell ref="B76:C76"/>
    <mergeCell ref="B77:C77"/>
    <mergeCell ref="D76:D77"/>
    <mergeCell ref="E76:E77"/>
    <mergeCell ref="F76:F77"/>
    <mergeCell ref="G76:G77"/>
    <mergeCell ref="H76:H77"/>
    <mergeCell ref="I76:I77"/>
    <mergeCell ref="J76:J77"/>
    <mergeCell ref="K76:K77"/>
    <mergeCell ref="A74:A75"/>
    <mergeCell ref="B74:B75"/>
    <mergeCell ref="C74:C75"/>
    <mergeCell ref="D74:D75"/>
    <mergeCell ref="F74:F75"/>
    <mergeCell ref="G74:G75"/>
    <mergeCell ref="H74:H75"/>
    <mergeCell ref="I74:I75"/>
    <mergeCell ref="J74:J75"/>
    <mergeCell ref="A78:A80"/>
    <mergeCell ref="B78:B80"/>
    <mergeCell ref="D78:D80"/>
    <mergeCell ref="F78:F80"/>
    <mergeCell ref="G78:G80"/>
    <mergeCell ref="H78:H80"/>
    <mergeCell ref="I78:I80"/>
    <mergeCell ref="J78:J80"/>
    <mergeCell ref="K78:K80"/>
    <mergeCell ref="A81:A83"/>
    <mergeCell ref="B81:B83"/>
    <mergeCell ref="D81:D83"/>
    <mergeCell ref="F81:F83"/>
    <mergeCell ref="G81:G83"/>
    <mergeCell ref="H81:H83"/>
    <mergeCell ref="I81:I83"/>
    <mergeCell ref="J81:J83"/>
    <mergeCell ref="K81:K83"/>
    <mergeCell ref="A84:A86"/>
    <mergeCell ref="B84:B86"/>
    <mergeCell ref="D84:D86"/>
    <mergeCell ref="F84:F86"/>
    <mergeCell ref="G84:G86"/>
    <mergeCell ref="H84:H86"/>
    <mergeCell ref="I84:I86"/>
    <mergeCell ref="J84:J86"/>
    <mergeCell ref="K84:K86"/>
    <mergeCell ref="H93:H94"/>
    <mergeCell ref="I93:I94"/>
    <mergeCell ref="J93:J94"/>
    <mergeCell ref="K93:K94"/>
    <mergeCell ref="A96:G96"/>
    <mergeCell ref="H87:H88"/>
    <mergeCell ref="I87:I88"/>
    <mergeCell ref="J87:J88"/>
    <mergeCell ref="K87:K88"/>
    <mergeCell ref="B91:C91"/>
    <mergeCell ref="A93:A94"/>
    <mergeCell ref="B93:B94"/>
    <mergeCell ref="D93:D94"/>
    <mergeCell ref="E93:E94"/>
    <mergeCell ref="F93:F94"/>
    <mergeCell ref="A87:A88"/>
    <mergeCell ref="B87:B88"/>
    <mergeCell ref="D87:D88"/>
    <mergeCell ref="E87:E88"/>
    <mergeCell ref="F87:F88"/>
    <mergeCell ref="G87:G88"/>
    <mergeCell ref="A97:G97"/>
    <mergeCell ref="B98:C98"/>
    <mergeCell ref="A100:A101"/>
    <mergeCell ref="B100:B101"/>
    <mergeCell ref="D100:D101"/>
    <mergeCell ref="E100:E101"/>
    <mergeCell ref="F100:F101"/>
    <mergeCell ref="G100:G101"/>
    <mergeCell ref="G93:G94"/>
    <mergeCell ref="I104:I105"/>
    <mergeCell ref="J104:J105"/>
    <mergeCell ref="H100:H101"/>
    <mergeCell ref="I100:I101"/>
    <mergeCell ref="J100:J101"/>
    <mergeCell ref="K100:K101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B109:C109"/>
    <mergeCell ref="B110:C110"/>
    <mergeCell ref="B111:C111"/>
    <mergeCell ref="D109:D111"/>
    <mergeCell ref="F109:F111"/>
    <mergeCell ref="G112:G114"/>
    <mergeCell ref="H112:H114"/>
    <mergeCell ref="A104:A105"/>
    <mergeCell ref="B104:B105"/>
    <mergeCell ref="D104:D105"/>
    <mergeCell ref="E104:E105"/>
    <mergeCell ref="F104:F105"/>
    <mergeCell ref="G104:G105"/>
    <mergeCell ref="H104:H105"/>
    <mergeCell ref="I109:I111"/>
    <mergeCell ref="J109:J111"/>
    <mergeCell ref="K109:K111"/>
    <mergeCell ref="A123:K123"/>
    <mergeCell ref="A119:K119"/>
    <mergeCell ref="B120:C120"/>
    <mergeCell ref="A118:G118"/>
    <mergeCell ref="K104:K105"/>
    <mergeCell ref="A106:A107"/>
    <mergeCell ref="B106:B107"/>
    <mergeCell ref="D106:D107"/>
    <mergeCell ref="E106:E107"/>
    <mergeCell ref="F106:F107"/>
    <mergeCell ref="G106:G107"/>
    <mergeCell ref="A112:A114"/>
    <mergeCell ref="B112:C112"/>
    <mergeCell ref="B113:C113"/>
    <mergeCell ref="B114:C114"/>
    <mergeCell ref="D112:D114"/>
    <mergeCell ref="H106:H107"/>
    <mergeCell ref="I106:I107"/>
    <mergeCell ref="K106:K107"/>
    <mergeCell ref="A108:G108"/>
    <mergeCell ref="A109:A111"/>
    <mergeCell ref="A1:K1"/>
    <mergeCell ref="A2:K2"/>
    <mergeCell ref="A3:K3"/>
    <mergeCell ref="A4:K4"/>
    <mergeCell ref="A48:K48"/>
    <mergeCell ref="A89:K89"/>
    <mergeCell ref="A90:K90"/>
    <mergeCell ref="G115:G117"/>
    <mergeCell ref="H115:H117"/>
    <mergeCell ref="I115:I117"/>
    <mergeCell ref="J115:J117"/>
    <mergeCell ref="K115:K117"/>
    <mergeCell ref="A115:A117"/>
    <mergeCell ref="B115:C115"/>
    <mergeCell ref="B116:C116"/>
    <mergeCell ref="B117:C117"/>
    <mergeCell ref="D115:D117"/>
    <mergeCell ref="F115:F117"/>
    <mergeCell ref="F112:F114"/>
    <mergeCell ref="I112:I114"/>
    <mergeCell ref="J112:J114"/>
    <mergeCell ref="K112:K114"/>
    <mergeCell ref="G109:G111"/>
    <mergeCell ref="H109:H1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  <rowBreaks count="2" manualBreakCount="2">
    <brk id="48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N51"/>
  <sheetViews>
    <sheetView workbookViewId="0" topLeftCell="A4">
      <selection activeCell="D21" sqref="D21"/>
    </sheetView>
  </sheetViews>
  <sheetFormatPr defaultColWidth="11.421875" defaultRowHeight="15"/>
  <cols>
    <col min="1" max="1" width="4.421875" style="115" customWidth="1"/>
    <col min="2" max="2" width="33.140625" style="115" customWidth="1"/>
    <col min="3" max="3" width="12.7109375" style="115" customWidth="1"/>
    <col min="4" max="4" width="13.57421875" style="115" customWidth="1"/>
    <col min="5" max="5" width="15.00390625" style="115" customWidth="1"/>
    <col min="6" max="6" width="17.57421875" style="115" customWidth="1"/>
    <col min="7" max="8" width="13.140625" style="115" customWidth="1"/>
    <col min="9" max="9" width="18.421875" style="115" customWidth="1"/>
    <col min="10" max="16384" width="11.421875" style="115" customWidth="1"/>
  </cols>
  <sheetData>
    <row r="1" spans="1:9" ht="12.75" thickBot="1">
      <c r="A1" s="504" t="s">
        <v>570</v>
      </c>
      <c r="B1" s="504"/>
      <c r="C1" s="504"/>
      <c r="D1" s="504"/>
      <c r="E1" s="504"/>
      <c r="F1" s="504"/>
      <c r="G1" s="504"/>
      <c r="H1" s="504"/>
      <c r="I1" s="504"/>
    </row>
    <row r="2" spans="1:9" ht="15">
      <c r="A2" s="508" t="str">
        <f>'FORMATO 1 ESFD'!A1:F1</f>
        <v>UNIVERSIDAD TECNOLOGICA DE TLAXCALA</v>
      </c>
      <c r="B2" s="509"/>
      <c r="C2" s="509"/>
      <c r="D2" s="509"/>
      <c r="E2" s="509"/>
      <c r="F2" s="509"/>
      <c r="G2" s="509"/>
      <c r="H2" s="509"/>
      <c r="I2" s="510"/>
    </row>
    <row r="3" spans="1:9" ht="15">
      <c r="A3" s="505" t="s">
        <v>62</v>
      </c>
      <c r="B3" s="506"/>
      <c r="C3" s="506"/>
      <c r="D3" s="506"/>
      <c r="E3" s="506"/>
      <c r="F3" s="506"/>
      <c r="G3" s="506"/>
      <c r="H3" s="506"/>
      <c r="I3" s="507"/>
    </row>
    <row r="4" spans="1:9" ht="15">
      <c r="A4" s="505" t="s">
        <v>811</v>
      </c>
      <c r="B4" s="506"/>
      <c r="C4" s="506"/>
      <c r="D4" s="506"/>
      <c r="E4" s="506"/>
      <c r="F4" s="506"/>
      <c r="G4" s="506"/>
      <c r="H4" s="506"/>
      <c r="I4" s="507"/>
    </row>
    <row r="5" spans="1:9" ht="15">
      <c r="A5" s="505" t="s">
        <v>0</v>
      </c>
      <c r="B5" s="506"/>
      <c r="C5" s="506"/>
      <c r="D5" s="506"/>
      <c r="E5" s="506"/>
      <c r="F5" s="506"/>
      <c r="G5" s="506"/>
      <c r="H5" s="506"/>
      <c r="I5" s="507"/>
    </row>
    <row r="6" spans="1:9" ht="15">
      <c r="A6" s="490" t="s">
        <v>63</v>
      </c>
      <c r="B6" s="491"/>
      <c r="C6" s="74" t="s">
        <v>65</v>
      </c>
      <c r="D6" s="74" t="s">
        <v>67</v>
      </c>
      <c r="E6" s="74" t="s">
        <v>69</v>
      </c>
      <c r="F6" s="74" t="s">
        <v>71</v>
      </c>
      <c r="G6" s="74" t="s">
        <v>74</v>
      </c>
      <c r="H6" s="74" t="s">
        <v>78</v>
      </c>
      <c r="I6" s="84" t="s">
        <v>78</v>
      </c>
    </row>
    <row r="7" spans="1:9" ht="15">
      <c r="A7" s="492" t="s">
        <v>64</v>
      </c>
      <c r="B7" s="493"/>
      <c r="C7" s="82" t="s">
        <v>66</v>
      </c>
      <c r="D7" s="82" t="s">
        <v>68</v>
      </c>
      <c r="E7" s="82" t="s">
        <v>70</v>
      </c>
      <c r="F7" s="82" t="s">
        <v>72</v>
      </c>
      <c r="G7" s="82" t="s">
        <v>75</v>
      </c>
      <c r="H7" s="82" t="s">
        <v>79</v>
      </c>
      <c r="I7" s="85" t="s">
        <v>81</v>
      </c>
    </row>
    <row r="8" spans="1:9" ht="15">
      <c r="A8" s="511"/>
      <c r="B8" s="512"/>
      <c r="C8" s="82" t="s">
        <v>681</v>
      </c>
      <c r="D8" s="116"/>
      <c r="E8" s="116"/>
      <c r="F8" s="82" t="s">
        <v>73</v>
      </c>
      <c r="G8" s="82" t="s">
        <v>76</v>
      </c>
      <c r="H8" s="82" t="s">
        <v>80</v>
      </c>
      <c r="I8" s="85" t="s">
        <v>82</v>
      </c>
    </row>
    <row r="9" spans="1:9" ht="15">
      <c r="A9" s="511"/>
      <c r="B9" s="512"/>
      <c r="C9" s="82" t="s">
        <v>800</v>
      </c>
      <c r="D9" s="116"/>
      <c r="E9" s="116"/>
      <c r="F9" s="116"/>
      <c r="G9" s="82" t="s">
        <v>77</v>
      </c>
      <c r="H9" s="116"/>
      <c r="I9" s="85" t="s">
        <v>83</v>
      </c>
    </row>
    <row r="10" spans="1:9" ht="15">
      <c r="A10" s="515"/>
      <c r="B10" s="516"/>
      <c r="C10" s="117"/>
      <c r="D10" s="117"/>
      <c r="E10" s="117"/>
      <c r="F10" s="117"/>
      <c r="G10" s="117"/>
      <c r="H10" s="117"/>
      <c r="I10" s="86" t="s">
        <v>84</v>
      </c>
    </row>
    <row r="11" spans="1:9" ht="15">
      <c r="A11" s="513"/>
      <c r="B11" s="514"/>
      <c r="C11" s="118"/>
      <c r="D11" s="118"/>
      <c r="E11" s="118"/>
      <c r="F11" s="118"/>
      <c r="G11" s="118"/>
      <c r="H11" s="118"/>
      <c r="I11" s="119"/>
    </row>
    <row r="12" spans="1:9" ht="12" customHeight="1">
      <c r="A12" s="494" t="s">
        <v>85</v>
      </c>
      <c r="B12" s="495"/>
      <c r="C12" s="120">
        <f>C13+C17</f>
        <v>0</v>
      </c>
      <c r="D12" s="120">
        <v>0</v>
      </c>
      <c r="E12" s="120">
        <v>0</v>
      </c>
      <c r="F12" s="120">
        <f>F13+F17</f>
        <v>0</v>
      </c>
      <c r="G12" s="120">
        <f>G13+G17</f>
        <v>0</v>
      </c>
      <c r="H12" s="120">
        <f>H13+H17</f>
        <v>0</v>
      </c>
      <c r="I12" s="121">
        <f>I13+I17</f>
        <v>0</v>
      </c>
    </row>
    <row r="13" spans="1:9" ht="12" customHeight="1">
      <c r="A13" s="494" t="s">
        <v>86</v>
      </c>
      <c r="B13" s="495"/>
      <c r="C13" s="120">
        <f>C14+C15+C16</f>
        <v>0</v>
      </c>
      <c r="D13" s="120">
        <v>0</v>
      </c>
      <c r="E13" s="120">
        <v>0</v>
      </c>
      <c r="F13" s="120">
        <f aca="true" t="shared" si="0" ref="F13:F20">F14+F18</f>
        <v>0</v>
      </c>
      <c r="G13" s="120">
        <f>G14+G15+G16</f>
        <v>0</v>
      </c>
      <c r="H13" s="120">
        <f aca="true" t="shared" si="1" ref="H13:H20">H14+H18</f>
        <v>0</v>
      </c>
      <c r="I13" s="121">
        <f aca="true" t="shared" si="2" ref="I13:I20">I14+I18</f>
        <v>0</v>
      </c>
    </row>
    <row r="14" spans="1:9" ht="15">
      <c r="A14" s="218"/>
      <c r="B14" s="219" t="s">
        <v>87</v>
      </c>
      <c r="C14" s="120">
        <v>0</v>
      </c>
      <c r="D14" s="120">
        <v>0</v>
      </c>
      <c r="E14" s="120">
        <v>0</v>
      </c>
      <c r="F14" s="120">
        <f t="shared" si="0"/>
        <v>0</v>
      </c>
      <c r="G14" s="120">
        <v>0</v>
      </c>
      <c r="H14" s="120">
        <f t="shared" si="1"/>
        <v>0</v>
      </c>
      <c r="I14" s="121">
        <f t="shared" si="2"/>
        <v>0</v>
      </c>
    </row>
    <row r="15" spans="1:9" ht="15">
      <c r="A15" s="218"/>
      <c r="B15" s="219" t="s">
        <v>88</v>
      </c>
      <c r="C15" s="120">
        <v>0</v>
      </c>
      <c r="D15" s="120">
        <v>0</v>
      </c>
      <c r="E15" s="120">
        <v>0</v>
      </c>
      <c r="F15" s="120">
        <f t="shared" si="0"/>
        <v>0</v>
      </c>
      <c r="G15" s="120">
        <v>0</v>
      </c>
      <c r="H15" s="120">
        <f t="shared" si="1"/>
        <v>0</v>
      </c>
      <c r="I15" s="121">
        <f t="shared" si="2"/>
        <v>0</v>
      </c>
    </row>
    <row r="16" spans="1:9" ht="15">
      <c r="A16" s="218"/>
      <c r="B16" s="219" t="s">
        <v>89</v>
      </c>
      <c r="C16" s="120">
        <v>0</v>
      </c>
      <c r="D16" s="120">
        <v>0</v>
      </c>
      <c r="E16" s="120">
        <v>0</v>
      </c>
      <c r="F16" s="120">
        <f t="shared" si="0"/>
        <v>0</v>
      </c>
      <c r="G16" s="120">
        <v>0</v>
      </c>
      <c r="H16" s="120">
        <f t="shared" si="1"/>
        <v>0</v>
      </c>
      <c r="I16" s="121">
        <f t="shared" si="2"/>
        <v>0</v>
      </c>
    </row>
    <row r="17" spans="1:9" ht="12" customHeight="1">
      <c r="A17" s="494" t="s">
        <v>90</v>
      </c>
      <c r="B17" s="495"/>
      <c r="C17" s="122">
        <f>C18+C19+C20</f>
        <v>0</v>
      </c>
      <c r="D17" s="120">
        <v>0</v>
      </c>
      <c r="E17" s="120">
        <v>0</v>
      </c>
      <c r="F17" s="120">
        <f t="shared" si="0"/>
        <v>0</v>
      </c>
      <c r="G17" s="122">
        <f>G18+G19+G20</f>
        <v>0</v>
      </c>
      <c r="H17" s="120">
        <f t="shared" si="1"/>
        <v>0</v>
      </c>
      <c r="I17" s="121">
        <f t="shared" si="2"/>
        <v>0</v>
      </c>
    </row>
    <row r="18" spans="1:9" ht="15">
      <c r="A18" s="218"/>
      <c r="B18" s="219" t="s">
        <v>91</v>
      </c>
      <c r="C18" s="120">
        <v>0</v>
      </c>
      <c r="D18" s="120">
        <v>0</v>
      </c>
      <c r="E18" s="120">
        <v>0</v>
      </c>
      <c r="F18" s="120">
        <f t="shared" si="0"/>
        <v>0</v>
      </c>
      <c r="G18" s="120">
        <v>0</v>
      </c>
      <c r="H18" s="120">
        <f t="shared" si="1"/>
        <v>0</v>
      </c>
      <c r="I18" s="121">
        <f t="shared" si="2"/>
        <v>0</v>
      </c>
    </row>
    <row r="19" spans="1:9" ht="15">
      <c r="A19" s="218"/>
      <c r="B19" s="219" t="s">
        <v>92</v>
      </c>
      <c r="C19" s="120">
        <v>0</v>
      </c>
      <c r="D19" s="120">
        <v>0</v>
      </c>
      <c r="E19" s="120">
        <v>0</v>
      </c>
      <c r="F19" s="120">
        <f t="shared" si="0"/>
        <v>0</v>
      </c>
      <c r="G19" s="120">
        <v>0</v>
      </c>
      <c r="H19" s="120">
        <f t="shared" si="1"/>
        <v>0</v>
      </c>
      <c r="I19" s="121">
        <f t="shared" si="2"/>
        <v>0</v>
      </c>
    </row>
    <row r="20" spans="1:9" ht="15">
      <c r="A20" s="218"/>
      <c r="B20" s="219" t="s">
        <v>93</v>
      </c>
      <c r="C20" s="122">
        <v>0</v>
      </c>
      <c r="D20" s="120">
        <v>0</v>
      </c>
      <c r="E20" s="120">
        <v>0</v>
      </c>
      <c r="F20" s="120">
        <f t="shared" si="0"/>
        <v>0</v>
      </c>
      <c r="G20" s="122">
        <v>0</v>
      </c>
      <c r="H20" s="120">
        <f t="shared" si="1"/>
        <v>0</v>
      </c>
      <c r="I20" s="121">
        <f t="shared" si="2"/>
        <v>0</v>
      </c>
    </row>
    <row r="21" spans="1:9" ht="12" customHeight="1">
      <c r="A21" s="494" t="s">
        <v>94</v>
      </c>
      <c r="B21" s="495"/>
      <c r="C21" s="422">
        <v>12156827.64</v>
      </c>
      <c r="D21" s="423">
        <v>52588860.4</v>
      </c>
      <c r="E21" s="423">
        <v>60616332.59</v>
      </c>
      <c r="F21" s="423"/>
      <c r="G21" s="423">
        <v>4129355.45</v>
      </c>
      <c r="H21" s="287">
        <v>0</v>
      </c>
      <c r="I21" s="242">
        <v>0</v>
      </c>
    </row>
    <row r="22" spans="1:14" ht="12.75">
      <c r="A22" s="218"/>
      <c r="B22" s="219"/>
      <c r="C22" s="286"/>
      <c r="D22" s="287"/>
      <c r="E22" s="286"/>
      <c r="F22" s="287"/>
      <c r="G22" s="286"/>
      <c r="H22" s="287"/>
      <c r="I22" s="242"/>
      <c r="K22" s="400">
        <v>4023150</v>
      </c>
      <c r="L22" s="401">
        <f>+G21-K22</f>
        <v>106205.45000000019</v>
      </c>
      <c r="M22" s="400"/>
      <c r="N22" s="400"/>
    </row>
    <row r="23" spans="1:14" ht="12" customHeight="1">
      <c r="A23" s="494" t="s">
        <v>95</v>
      </c>
      <c r="B23" s="495"/>
      <c r="C23" s="424">
        <v>12156827.64</v>
      </c>
      <c r="D23" s="424">
        <v>52588860.4</v>
      </c>
      <c r="E23" s="424">
        <v>60616332.59</v>
      </c>
      <c r="F23" s="424">
        <v>0</v>
      </c>
      <c r="G23" s="424">
        <v>4129355.45</v>
      </c>
      <c r="H23" s="288">
        <v>0</v>
      </c>
      <c r="I23" s="241">
        <v>0</v>
      </c>
      <c r="K23" s="401"/>
      <c r="L23" s="400"/>
      <c r="M23" s="400"/>
      <c r="N23" s="400"/>
    </row>
    <row r="24" spans="1:14" ht="15">
      <c r="A24" s="500"/>
      <c r="B24" s="501"/>
      <c r="C24" s="224"/>
      <c r="D24" s="224"/>
      <c r="E24" s="224"/>
      <c r="F24" s="224"/>
      <c r="G24" s="224"/>
      <c r="H24" s="224"/>
      <c r="I24" s="123"/>
      <c r="K24" s="400"/>
      <c r="L24" s="400"/>
      <c r="M24" s="400"/>
      <c r="N24" s="400"/>
    </row>
    <row r="25" spans="1:14" ht="12" customHeight="1">
      <c r="A25" s="494" t="s">
        <v>569</v>
      </c>
      <c r="B25" s="495"/>
      <c r="C25" s="224"/>
      <c r="D25" s="224"/>
      <c r="E25" s="224"/>
      <c r="F25" s="224"/>
      <c r="G25" s="224"/>
      <c r="H25" s="224"/>
      <c r="I25" s="123"/>
      <c r="K25" s="400"/>
      <c r="L25" s="402">
        <f>6267336+5569355+3734892+1897784.66+36629.13+415872.36</f>
        <v>17921869.15</v>
      </c>
      <c r="M25" s="402">
        <f>5837357+2496703.48+1265663.66+36629.13</f>
        <v>9636353.270000001</v>
      </c>
      <c r="N25" s="400"/>
    </row>
    <row r="26" spans="1:14" ht="12" customHeight="1">
      <c r="A26" s="500" t="s">
        <v>96</v>
      </c>
      <c r="B26" s="501"/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4">
        <v>0</v>
      </c>
      <c r="K26" s="400"/>
      <c r="L26" s="400"/>
      <c r="M26" s="400"/>
      <c r="N26" s="400"/>
    </row>
    <row r="27" spans="1:14" ht="12" customHeight="1">
      <c r="A27" s="500" t="s">
        <v>97</v>
      </c>
      <c r="B27" s="501"/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4">
        <v>0</v>
      </c>
      <c r="K27" s="400"/>
      <c r="L27" s="400"/>
      <c r="M27" s="400"/>
      <c r="N27" s="400"/>
    </row>
    <row r="28" spans="1:9" ht="12" customHeight="1">
      <c r="A28" s="500" t="s">
        <v>98</v>
      </c>
      <c r="B28" s="501"/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4">
        <v>0</v>
      </c>
    </row>
    <row r="29" spans="1:9" ht="15">
      <c r="A29" s="500"/>
      <c r="B29" s="501"/>
      <c r="C29" s="224"/>
      <c r="D29" s="224"/>
      <c r="E29" s="224"/>
      <c r="F29" s="224"/>
      <c r="G29" s="224"/>
      <c r="H29" s="224"/>
      <c r="I29" s="123"/>
    </row>
    <row r="30" spans="1:9" ht="12" customHeight="1">
      <c r="A30" s="494" t="s">
        <v>99</v>
      </c>
      <c r="B30" s="495"/>
      <c r="C30" s="120"/>
      <c r="D30" s="224"/>
      <c r="E30" s="224"/>
      <c r="F30" s="224"/>
      <c r="G30" s="224"/>
      <c r="H30" s="224"/>
      <c r="I30" s="124"/>
    </row>
    <row r="31" spans="1:9" ht="12" customHeight="1">
      <c r="A31" s="500" t="s">
        <v>100</v>
      </c>
      <c r="B31" s="501"/>
      <c r="C31" s="120">
        <v>0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4">
        <v>0</v>
      </c>
    </row>
    <row r="32" spans="1:9" ht="12" customHeight="1">
      <c r="A32" s="500" t="s">
        <v>101</v>
      </c>
      <c r="B32" s="501"/>
      <c r="C32" s="120">
        <v>0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4">
        <v>0</v>
      </c>
    </row>
    <row r="33" spans="1:9" ht="12" customHeight="1">
      <c r="A33" s="500" t="s">
        <v>102</v>
      </c>
      <c r="B33" s="501"/>
      <c r="C33" s="120">
        <v>0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4">
        <v>0</v>
      </c>
    </row>
    <row r="34" spans="1:9" ht="12.75" thickBot="1">
      <c r="A34" s="502"/>
      <c r="B34" s="503"/>
      <c r="C34" s="125"/>
      <c r="D34" s="125"/>
      <c r="E34" s="125"/>
      <c r="F34" s="125"/>
      <c r="G34" s="125"/>
      <c r="H34" s="125"/>
      <c r="I34" s="126"/>
    </row>
    <row r="35" spans="1:9" ht="28.5" customHeight="1">
      <c r="A35" s="499" t="s">
        <v>758</v>
      </c>
      <c r="B35" s="499"/>
      <c r="C35" s="499"/>
      <c r="D35" s="499"/>
      <c r="E35" s="499"/>
      <c r="F35" s="499"/>
      <c r="G35" s="499"/>
      <c r="H35" s="499"/>
      <c r="I35" s="243"/>
    </row>
    <row r="36" spans="1:9" ht="18" customHeight="1">
      <c r="A36" s="244" t="s">
        <v>759</v>
      </c>
      <c r="B36" s="245"/>
      <c r="C36" s="246"/>
      <c r="D36" s="246"/>
      <c r="E36" s="246"/>
      <c r="F36" s="246"/>
      <c r="G36" s="246"/>
      <c r="H36" s="246"/>
      <c r="I36" s="243"/>
    </row>
    <row r="38" spans="2:7" ht="15">
      <c r="B38" s="496" t="s">
        <v>661</v>
      </c>
      <c r="C38" s="220" t="s">
        <v>662</v>
      </c>
      <c r="D38" s="220" t="s">
        <v>103</v>
      </c>
      <c r="E38" s="220" t="s">
        <v>666</v>
      </c>
      <c r="F38" s="220" t="s">
        <v>81</v>
      </c>
      <c r="G38" s="220" t="s">
        <v>670</v>
      </c>
    </row>
    <row r="39" spans="2:7" ht="15">
      <c r="B39" s="497"/>
      <c r="C39" s="221" t="s">
        <v>663</v>
      </c>
      <c r="D39" s="221" t="s">
        <v>664</v>
      </c>
      <c r="E39" s="221" t="s">
        <v>667</v>
      </c>
      <c r="F39" s="221" t="s">
        <v>668</v>
      </c>
      <c r="G39" s="221" t="s">
        <v>671</v>
      </c>
    </row>
    <row r="40" spans="2:7" ht="15">
      <c r="B40" s="498"/>
      <c r="C40" s="117"/>
      <c r="D40" s="222" t="s">
        <v>665</v>
      </c>
      <c r="E40" s="117"/>
      <c r="F40" s="222" t="s">
        <v>669</v>
      </c>
      <c r="G40" s="117"/>
    </row>
    <row r="41" spans="2:7" ht="15">
      <c r="B41" s="88" t="s">
        <v>672</v>
      </c>
      <c r="C41" s="118"/>
      <c r="D41" s="118"/>
      <c r="E41" s="118"/>
      <c r="F41" s="118"/>
      <c r="G41" s="118"/>
    </row>
    <row r="42" spans="2:7" ht="15">
      <c r="B42" s="30" t="s">
        <v>673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</row>
    <row r="43" spans="2:7" ht="15">
      <c r="B43" s="224" t="s">
        <v>674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</row>
    <row r="44" spans="2:7" ht="15">
      <c r="B44" s="224" t="s">
        <v>675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</row>
    <row r="45" spans="2:7" ht="15">
      <c r="B45" s="90" t="s">
        <v>676</v>
      </c>
      <c r="C45" s="128">
        <v>0</v>
      </c>
      <c r="D45" s="128">
        <v>0</v>
      </c>
      <c r="E45" s="128">
        <v>0</v>
      </c>
      <c r="F45" s="128">
        <v>0</v>
      </c>
      <c r="G45" s="128">
        <v>0</v>
      </c>
    </row>
    <row r="46" spans="2:6" ht="15">
      <c r="B46" s="129"/>
      <c r="C46" s="129"/>
      <c r="D46" s="129"/>
      <c r="E46" s="129"/>
      <c r="F46" s="129"/>
    </row>
    <row r="47" spans="2:6" ht="15">
      <c r="B47" s="129"/>
      <c r="C47" s="129"/>
      <c r="D47" s="129"/>
      <c r="E47" s="129"/>
      <c r="F47" s="129"/>
    </row>
    <row r="48" spans="2:6" ht="15">
      <c r="B48" s="129"/>
      <c r="C48" s="129"/>
      <c r="D48" s="129"/>
      <c r="E48" s="129"/>
      <c r="F48" s="129"/>
    </row>
    <row r="49" spans="2:6" ht="15">
      <c r="B49" s="129"/>
      <c r="C49" s="129"/>
      <c r="D49" s="129"/>
      <c r="E49" s="129"/>
      <c r="F49" s="129"/>
    </row>
    <row r="50" spans="2:8" ht="15" customHeight="1">
      <c r="B50" s="471" t="s">
        <v>573</v>
      </c>
      <c r="C50" s="471"/>
      <c r="D50" s="471"/>
      <c r="E50" s="130"/>
      <c r="F50" s="471" t="s">
        <v>609</v>
      </c>
      <c r="G50" s="471"/>
      <c r="H50" s="471"/>
    </row>
    <row r="51" spans="2:8" ht="15" customHeight="1">
      <c r="B51" s="471" t="s">
        <v>574</v>
      </c>
      <c r="C51" s="471"/>
      <c r="D51" s="471"/>
      <c r="E51" s="130"/>
      <c r="F51" s="471" t="s">
        <v>575</v>
      </c>
      <c r="G51" s="471"/>
      <c r="H51" s="471"/>
    </row>
  </sheetData>
  <mergeCells count="33">
    <mergeCell ref="A27:B27"/>
    <mergeCell ref="A28:B28"/>
    <mergeCell ref="A29:B29"/>
    <mergeCell ref="A8:B8"/>
    <mergeCell ref="A11:B11"/>
    <mergeCell ref="A10:B10"/>
    <mergeCell ref="A24:B24"/>
    <mergeCell ref="A25:B25"/>
    <mergeCell ref="A26:B26"/>
    <mergeCell ref="A9:B9"/>
    <mergeCell ref="A21:B21"/>
    <mergeCell ref="A23:B23"/>
    <mergeCell ref="A1:I1"/>
    <mergeCell ref="A3:I3"/>
    <mergeCell ref="A4:I4"/>
    <mergeCell ref="A5:I5"/>
    <mergeCell ref="A2:I2"/>
    <mergeCell ref="A6:B6"/>
    <mergeCell ref="A7:B7"/>
    <mergeCell ref="B51:D51"/>
    <mergeCell ref="A12:B12"/>
    <mergeCell ref="F51:H51"/>
    <mergeCell ref="B50:D50"/>
    <mergeCell ref="F50:H50"/>
    <mergeCell ref="B38:B40"/>
    <mergeCell ref="A35:H35"/>
    <mergeCell ref="A13:B13"/>
    <mergeCell ref="A33:B33"/>
    <mergeCell ref="A34:B34"/>
    <mergeCell ref="A31:B31"/>
    <mergeCell ref="A32:B32"/>
    <mergeCell ref="A30:B30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 topLeftCell="A1">
      <selection activeCell="B16" sqref="B16:B17"/>
    </sheetView>
  </sheetViews>
  <sheetFormatPr defaultColWidth="11.421875" defaultRowHeight="15"/>
  <cols>
    <col min="1" max="1" width="39.7109375" style="46" customWidth="1"/>
    <col min="2" max="2" width="9.421875" style="46" bestFit="1" customWidth="1"/>
    <col min="3" max="3" width="10.421875" style="46" bestFit="1" customWidth="1"/>
    <col min="4" max="4" width="9.7109375" style="46" bestFit="1" customWidth="1"/>
    <col min="5" max="5" width="9.421875" style="46" bestFit="1" customWidth="1"/>
    <col min="6" max="6" width="9.00390625" style="46" bestFit="1" customWidth="1"/>
    <col min="7" max="7" width="13.421875" style="46" bestFit="1" customWidth="1"/>
    <col min="8" max="8" width="16.28125" style="18" customWidth="1"/>
    <col min="9" max="9" width="18.140625" style="18" customWidth="1"/>
    <col min="10" max="10" width="17.57421875" style="18" customWidth="1"/>
    <col min="11" max="11" width="15.8515625" style="18" customWidth="1"/>
  </cols>
  <sheetData>
    <row r="1" spans="1:11" s="39" customFormat="1" ht="15">
      <c r="A1" s="38" t="s">
        <v>771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39" customFormat="1" ht="15">
      <c r="A2" s="518" t="str">
        <f>'FORMATO 2 IADPyOP'!A2:I2</f>
        <v>UNIVERSIDAD TECNOLOGICA DE TLAXCALA</v>
      </c>
      <c r="B2" s="519"/>
      <c r="C2" s="519"/>
      <c r="D2" s="519"/>
      <c r="E2" s="519"/>
      <c r="F2" s="519"/>
      <c r="G2" s="519"/>
      <c r="H2" s="519"/>
      <c r="I2" s="519"/>
      <c r="J2" s="519"/>
      <c r="K2" s="520"/>
    </row>
    <row r="3" spans="1:11" s="39" customFormat="1" ht="15">
      <c r="A3" s="518" t="s">
        <v>617</v>
      </c>
      <c r="B3" s="519"/>
      <c r="C3" s="519"/>
      <c r="D3" s="519"/>
      <c r="E3" s="519"/>
      <c r="F3" s="519"/>
      <c r="G3" s="519"/>
      <c r="H3" s="519"/>
      <c r="I3" s="519"/>
      <c r="J3" s="519"/>
      <c r="K3" s="520"/>
    </row>
    <row r="4" spans="1:11" s="39" customFormat="1" ht="15">
      <c r="A4" s="518" t="str">
        <f>'FORMATO 2 IADPyOP'!A4:I4</f>
        <v>Del 01 de Enero al 30 de Septiembre  de 2018</v>
      </c>
      <c r="B4" s="519"/>
      <c r="C4" s="519"/>
      <c r="D4" s="519"/>
      <c r="E4" s="519"/>
      <c r="F4" s="519"/>
      <c r="G4" s="519"/>
      <c r="H4" s="519"/>
      <c r="I4" s="519"/>
      <c r="J4" s="519"/>
      <c r="K4" s="520"/>
    </row>
    <row r="5" spans="1:11" ht="15">
      <c r="A5" s="518" t="s">
        <v>0</v>
      </c>
      <c r="B5" s="519"/>
      <c r="C5" s="519"/>
      <c r="D5" s="519"/>
      <c r="E5" s="519"/>
      <c r="F5" s="519"/>
      <c r="G5" s="519"/>
      <c r="H5" s="519"/>
      <c r="I5" s="519"/>
      <c r="J5" s="519"/>
      <c r="K5" s="520"/>
    </row>
    <row r="6" spans="1:11" ht="15">
      <c r="A6" s="35" t="s">
        <v>618</v>
      </c>
      <c r="B6" s="35" t="s">
        <v>620</v>
      </c>
      <c r="C6" s="35" t="s">
        <v>622</v>
      </c>
      <c r="D6" s="35" t="s">
        <v>622</v>
      </c>
      <c r="E6" s="35" t="s">
        <v>628</v>
      </c>
      <c r="F6" s="35" t="s">
        <v>103</v>
      </c>
      <c r="G6" s="35" t="s">
        <v>632</v>
      </c>
      <c r="H6" s="35" t="s">
        <v>632</v>
      </c>
      <c r="I6" s="35" t="s">
        <v>640</v>
      </c>
      <c r="J6" s="35" t="s">
        <v>641</v>
      </c>
      <c r="K6" s="35" t="s">
        <v>644</v>
      </c>
    </row>
    <row r="7" spans="1:11" ht="15">
      <c r="A7" s="36" t="s">
        <v>619</v>
      </c>
      <c r="B7" s="36" t="s">
        <v>621</v>
      </c>
      <c r="C7" s="36" t="s">
        <v>623</v>
      </c>
      <c r="D7" s="36" t="s">
        <v>626</v>
      </c>
      <c r="E7" s="36" t="s">
        <v>629</v>
      </c>
      <c r="F7" s="36" t="s">
        <v>631</v>
      </c>
      <c r="G7" s="36" t="s">
        <v>633</v>
      </c>
      <c r="H7" s="36" t="s">
        <v>633</v>
      </c>
      <c r="I7" s="36" t="s">
        <v>695</v>
      </c>
      <c r="J7" s="36" t="s">
        <v>642</v>
      </c>
      <c r="K7" s="36" t="s">
        <v>645</v>
      </c>
    </row>
    <row r="8" spans="1:11" ht="15">
      <c r="A8" s="40"/>
      <c r="B8" s="40"/>
      <c r="C8" s="36" t="s">
        <v>624</v>
      </c>
      <c r="D8" s="36" t="s">
        <v>627</v>
      </c>
      <c r="E8" s="36" t="s">
        <v>630</v>
      </c>
      <c r="F8" s="40"/>
      <c r="G8" s="36" t="s">
        <v>634</v>
      </c>
      <c r="H8" s="36" t="s">
        <v>634</v>
      </c>
      <c r="I8" s="36" t="s">
        <v>801</v>
      </c>
      <c r="J8" s="36" t="s">
        <v>643</v>
      </c>
      <c r="K8" s="36" t="s">
        <v>697</v>
      </c>
    </row>
    <row r="9" spans="1:11" ht="15">
      <c r="A9" s="40"/>
      <c r="B9" s="40"/>
      <c r="C9" s="36" t="s">
        <v>625</v>
      </c>
      <c r="D9" s="40"/>
      <c r="E9" s="40"/>
      <c r="F9" s="40"/>
      <c r="G9" s="36" t="s">
        <v>635</v>
      </c>
      <c r="H9" s="36" t="s">
        <v>635</v>
      </c>
      <c r="I9" s="40"/>
      <c r="J9" s="36" t="s">
        <v>696</v>
      </c>
      <c r="K9" s="36" t="s">
        <v>698</v>
      </c>
    </row>
    <row r="10" spans="1:11" ht="15">
      <c r="A10" s="40"/>
      <c r="B10" s="40"/>
      <c r="C10" s="40"/>
      <c r="D10" s="40"/>
      <c r="E10" s="40"/>
      <c r="F10" s="40"/>
      <c r="G10" s="36" t="s">
        <v>636</v>
      </c>
      <c r="H10" s="36" t="s">
        <v>637</v>
      </c>
      <c r="I10" s="40"/>
      <c r="J10" s="36" t="s">
        <v>802</v>
      </c>
      <c r="K10" s="36" t="s">
        <v>803</v>
      </c>
    </row>
    <row r="11" spans="1:11" ht="15">
      <c r="A11" s="40"/>
      <c r="B11" s="40"/>
      <c r="C11" s="40"/>
      <c r="D11" s="40"/>
      <c r="E11" s="40"/>
      <c r="F11" s="40"/>
      <c r="G11" s="40"/>
      <c r="H11" s="36" t="s">
        <v>638</v>
      </c>
      <c r="I11" s="40"/>
      <c r="J11" s="40"/>
      <c r="K11" s="40"/>
    </row>
    <row r="12" spans="1:11" ht="15">
      <c r="A12" s="41"/>
      <c r="B12" s="41"/>
      <c r="C12" s="41"/>
      <c r="D12" s="41"/>
      <c r="E12" s="41"/>
      <c r="F12" s="41"/>
      <c r="G12" s="41"/>
      <c r="H12" s="37" t="s">
        <v>639</v>
      </c>
      <c r="I12" s="41"/>
      <c r="J12" s="41"/>
      <c r="K12" s="41"/>
    </row>
    <row r="13" spans="1:11" ht="24.7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24.75" customHeight="1">
      <c r="A14" s="47" t="s">
        <v>646</v>
      </c>
      <c r="B14" s="517"/>
      <c r="C14" s="517"/>
      <c r="D14" s="517"/>
      <c r="E14" s="517">
        <v>0</v>
      </c>
      <c r="F14" s="517"/>
      <c r="G14" s="517">
        <v>0</v>
      </c>
      <c r="H14" s="517">
        <v>0</v>
      </c>
      <c r="I14" s="517">
        <v>0</v>
      </c>
      <c r="J14" s="517">
        <v>0</v>
      </c>
      <c r="K14" s="517">
        <v>0</v>
      </c>
    </row>
    <row r="15" spans="1:11" ht="24.75" customHeight="1">
      <c r="A15" s="131" t="s">
        <v>647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</row>
    <row r="16" spans="1:11" ht="24.75" customHeight="1">
      <c r="A16" s="48" t="s">
        <v>648</v>
      </c>
      <c r="B16" s="517"/>
      <c r="C16" s="517"/>
      <c r="D16" s="517"/>
      <c r="E16" s="517">
        <v>0</v>
      </c>
      <c r="F16" s="517"/>
      <c r="G16" s="517">
        <v>0</v>
      </c>
      <c r="H16" s="517">
        <v>0</v>
      </c>
      <c r="I16" s="517">
        <v>0</v>
      </c>
      <c r="J16" s="517">
        <v>0</v>
      </c>
      <c r="K16" s="517">
        <v>0</v>
      </c>
    </row>
    <row r="17" spans="1:11" ht="24.75" customHeight="1">
      <c r="A17" s="48" t="s">
        <v>649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</row>
    <row r="18" spans="1:11" ht="24.75" customHeight="1">
      <c r="A18" s="48" t="s">
        <v>650</v>
      </c>
      <c r="B18" s="517"/>
      <c r="C18" s="517"/>
      <c r="D18" s="517"/>
      <c r="E18" s="517">
        <v>0</v>
      </c>
      <c r="F18" s="517"/>
      <c r="G18" s="517">
        <v>0</v>
      </c>
      <c r="H18" s="517">
        <v>0</v>
      </c>
      <c r="I18" s="517">
        <v>0</v>
      </c>
      <c r="J18" s="517">
        <v>0</v>
      </c>
      <c r="K18" s="517">
        <v>0</v>
      </c>
    </row>
    <row r="19" spans="1:11" ht="24.75" customHeight="1">
      <c r="A19" s="48" t="s">
        <v>651</v>
      </c>
      <c r="B19" s="517"/>
      <c r="C19" s="517"/>
      <c r="D19" s="517"/>
      <c r="E19" s="517"/>
      <c r="F19" s="517"/>
      <c r="G19" s="517"/>
      <c r="H19" s="517"/>
      <c r="I19" s="517"/>
      <c r="J19" s="517"/>
      <c r="K19" s="517"/>
    </row>
    <row r="20" spans="1:11" ht="24.75" customHeight="1">
      <c r="A20" s="44"/>
      <c r="B20" s="517"/>
      <c r="C20" s="517"/>
      <c r="D20" s="517"/>
      <c r="E20" s="517">
        <v>0</v>
      </c>
      <c r="F20" s="517"/>
      <c r="G20" s="517">
        <v>0</v>
      </c>
      <c r="H20" s="517">
        <v>0</v>
      </c>
      <c r="I20" s="517">
        <v>0</v>
      </c>
      <c r="J20" s="517">
        <v>0</v>
      </c>
      <c r="K20" s="517">
        <v>0</v>
      </c>
    </row>
    <row r="21" spans="1:11" ht="24.75" customHeight="1">
      <c r="A21" s="47" t="s">
        <v>652</v>
      </c>
      <c r="B21" s="517"/>
      <c r="C21" s="517"/>
      <c r="D21" s="517"/>
      <c r="E21" s="517"/>
      <c r="F21" s="517"/>
      <c r="G21" s="517"/>
      <c r="H21" s="517"/>
      <c r="I21" s="517"/>
      <c r="J21" s="517"/>
      <c r="K21" s="517"/>
    </row>
    <row r="22" spans="1:11" ht="24.75" customHeight="1">
      <c r="A22" s="48" t="s">
        <v>653</v>
      </c>
      <c r="B22" s="517"/>
      <c r="C22" s="517"/>
      <c r="D22" s="517"/>
      <c r="E22" s="517">
        <v>0</v>
      </c>
      <c r="F22" s="517"/>
      <c r="G22" s="517">
        <v>0</v>
      </c>
      <c r="H22" s="517">
        <v>0</v>
      </c>
      <c r="I22" s="517">
        <v>0</v>
      </c>
      <c r="J22" s="517">
        <v>0</v>
      </c>
      <c r="K22" s="517">
        <v>0</v>
      </c>
    </row>
    <row r="23" spans="1:11" ht="24.75" customHeight="1">
      <c r="A23" s="48" t="s">
        <v>654</v>
      </c>
      <c r="B23" s="517"/>
      <c r="C23" s="517"/>
      <c r="D23" s="517"/>
      <c r="E23" s="517"/>
      <c r="F23" s="517"/>
      <c r="G23" s="517"/>
      <c r="H23" s="517"/>
      <c r="I23" s="517"/>
      <c r="J23" s="517"/>
      <c r="K23" s="517"/>
    </row>
    <row r="24" spans="1:11" ht="24.75" customHeight="1">
      <c r="A24" s="48" t="s">
        <v>655</v>
      </c>
      <c r="B24" s="517"/>
      <c r="C24" s="517"/>
      <c r="D24" s="517"/>
      <c r="E24" s="517">
        <v>0</v>
      </c>
      <c r="F24" s="517"/>
      <c r="G24" s="517">
        <v>0</v>
      </c>
      <c r="H24" s="517">
        <v>0</v>
      </c>
      <c r="I24" s="517">
        <v>0</v>
      </c>
      <c r="J24" s="517">
        <v>0</v>
      </c>
      <c r="K24" s="517">
        <v>0</v>
      </c>
    </row>
    <row r="25" spans="1:11" ht="24.75" customHeight="1">
      <c r="A25" s="48" t="s">
        <v>656</v>
      </c>
      <c r="B25" s="517"/>
      <c r="C25" s="517"/>
      <c r="D25" s="517"/>
      <c r="E25" s="517"/>
      <c r="F25" s="517"/>
      <c r="G25" s="517"/>
      <c r="H25" s="517"/>
      <c r="I25" s="517"/>
      <c r="J25" s="517"/>
      <c r="K25" s="517"/>
    </row>
    <row r="26" spans="1:11" ht="24.75" customHeight="1">
      <c r="A26" s="44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24.75" customHeight="1">
      <c r="A27" s="47" t="s">
        <v>657</v>
      </c>
      <c r="B27" s="517"/>
      <c r="C27" s="517"/>
      <c r="D27" s="517"/>
      <c r="E27" s="517">
        <v>0</v>
      </c>
      <c r="F27" s="517"/>
      <c r="G27" s="517">
        <v>0</v>
      </c>
      <c r="H27" s="517">
        <v>0</v>
      </c>
      <c r="I27" s="517">
        <v>0</v>
      </c>
      <c r="J27" s="517">
        <v>0</v>
      </c>
      <c r="K27" s="517">
        <v>0</v>
      </c>
    </row>
    <row r="28" spans="1:11" ht="24.75" customHeight="1">
      <c r="A28" s="47" t="s">
        <v>658</v>
      </c>
      <c r="B28" s="517"/>
      <c r="C28" s="517"/>
      <c r="D28" s="517"/>
      <c r="E28" s="517"/>
      <c r="F28" s="517"/>
      <c r="G28" s="517"/>
      <c r="H28" s="517"/>
      <c r="I28" s="517"/>
      <c r="J28" s="517"/>
      <c r="K28" s="517"/>
    </row>
    <row r="29" spans="1:11" ht="24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7" ht="15">
      <c r="A30" s="18"/>
      <c r="B30" s="18"/>
      <c r="C30" s="18"/>
      <c r="D30" s="18"/>
      <c r="E30" s="18"/>
      <c r="F30" s="18"/>
      <c r="G30" s="18"/>
    </row>
    <row r="33" spans="1:10" ht="15">
      <c r="A33" s="470" t="s">
        <v>573</v>
      </c>
      <c r="B33" s="470"/>
      <c r="C33" s="470"/>
      <c r="D33" s="470"/>
      <c r="E33" s="21"/>
      <c r="G33" s="470" t="s">
        <v>609</v>
      </c>
      <c r="H33" s="470"/>
      <c r="I33" s="470"/>
      <c r="J33" s="470"/>
    </row>
    <row r="34" spans="1:10" ht="15">
      <c r="A34" s="470" t="s">
        <v>574</v>
      </c>
      <c r="B34" s="470"/>
      <c r="C34" s="470"/>
      <c r="D34" s="470"/>
      <c r="E34" s="21"/>
      <c r="G34" s="470" t="s">
        <v>575</v>
      </c>
      <c r="H34" s="470"/>
      <c r="I34" s="470"/>
      <c r="J34" s="470"/>
    </row>
  </sheetData>
  <mergeCells count="78">
    <mergeCell ref="G34:J34"/>
    <mergeCell ref="H27:H28"/>
    <mergeCell ref="I27:I28"/>
    <mergeCell ref="B27:B28"/>
    <mergeCell ref="C27:C28"/>
    <mergeCell ref="D27:D28"/>
    <mergeCell ref="E27:E28"/>
    <mergeCell ref="F27:F28"/>
    <mergeCell ref="G27:G28"/>
    <mergeCell ref="A33:D33"/>
    <mergeCell ref="A34:D34"/>
    <mergeCell ref="G33:J33"/>
    <mergeCell ref="J27:J28"/>
    <mergeCell ref="K27:K28"/>
    <mergeCell ref="H14:H15"/>
    <mergeCell ref="I14:I15"/>
    <mergeCell ref="J14:J15"/>
    <mergeCell ref="K14:K15"/>
    <mergeCell ref="A2:K2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</mergeCells>
  <printOptions/>
  <pageMargins left="0.7" right="0.7" top="0.75" bottom="0.75" header="0.3" footer="0.3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H97"/>
  <sheetViews>
    <sheetView workbookViewId="0" topLeftCell="A79">
      <selection activeCell="B17" sqref="B17"/>
    </sheetView>
  </sheetViews>
  <sheetFormatPr defaultColWidth="11.421875" defaultRowHeight="15"/>
  <cols>
    <col min="1" max="1" width="11.421875" style="18" customWidth="1"/>
    <col min="2" max="2" width="90.00390625" style="18" bestFit="1" customWidth="1"/>
    <col min="3" max="3" width="14.00390625" style="18" bestFit="1" customWidth="1"/>
    <col min="4" max="5" width="13.421875" style="18" bestFit="1" customWidth="1"/>
    <col min="6" max="16384" width="11.421875" style="18" customWidth="1"/>
  </cols>
  <sheetData>
    <row r="1" spans="1:5" ht="15">
      <c r="A1" s="521" t="s">
        <v>682</v>
      </c>
      <c r="B1" s="521"/>
      <c r="C1" s="521"/>
      <c r="D1" s="521"/>
      <c r="E1" s="521"/>
    </row>
    <row r="2" spans="1:5" ht="15">
      <c r="A2" s="544" t="str">
        <f>'FORMATO 2 IADPyOP'!A2:I2</f>
        <v>UNIVERSIDAD TECNOLOGICA DE TLAXCALA</v>
      </c>
      <c r="B2" s="545"/>
      <c r="C2" s="545"/>
      <c r="D2" s="545"/>
      <c r="E2" s="491"/>
    </row>
    <row r="3" spans="1:5" ht="15">
      <c r="A3" s="546" t="s">
        <v>104</v>
      </c>
      <c r="B3" s="547"/>
      <c r="C3" s="547"/>
      <c r="D3" s="547"/>
      <c r="E3" s="493"/>
    </row>
    <row r="4" spans="1:5" ht="15">
      <c r="A4" s="546" t="str">
        <f>'FORMATO 2 IADPyOP'!A4:I4</f>
        <v>Del 01 de Enero al 30 de Septiembre  de 2018</v>
      </c>
      <c r="B4" s="547"/>
      <c r="C4" s="547"/>
      <c r="D4" s="547"/>
      <c r="E4" s="493"/>
    </row>
    <row r="5" spans="1:5" ht="15">
      <c r="A5" s="548" t="s">
        <v>0</v>
      </c>
      <c r="B5" s="549"/>
      <c r="C5" s="549"/>
      <c r="D5" s="549"/>
      <c r="E5" s="550"/>
    </row>
    <row r="6" spans="1:5" ht="15">
      <c r="A6" s="59"/>
      <c r="B6" s="59"/>
      <c r="C6" s="59"/>
      <c r="D6" s="59"/>
      <c r="E6" s="59"/>
    </row>
    <row r="7" spans="1:5" ht="15">
      <c r="A7" s="529" t="s">
        <v>1</v>
      </c>
      <c r="B7" s="530"/>
      <c r="C7" s="74" t="s">
        <v>105</v>
      </c>
      <c r="D7" s="496" t="s">
        <v>107</v>
      </c>
      <c r="E7" s="74" t="s">
        <v>108</v>
      </c>
    </row>
    <row r="8" spans="1:5" ht="15">
      <c r="A8" s="531"/>
      <c r="B8" s="532"/>
      <c r="C8" s="75" t="s">
        <v>106</v>
      </c>
      <c r="D8" s="498"/>
      <c r="E8" s="75" t="s">
        <v>109</v>
      </c>
    </row>
    <row r="9" spans="1:5" ht="15">
      <c r="A9" s="91"/>
      <c r="B9" s="92"/>
      <c r="C9" s="60"/>
      <c r="D9" s="60"/>
      <c r="E9" s="60"/>
    </row>
    <row r="10" spans="1:5" ht="12.75">
      <c r="A10" s="93"/>
      <c r="B10" s="94" t="s">
        <v>110</v>
      </c>
      <c r="C10" s="291">
        <f>C11+C12+C13</f>
        <v>64533617</v>
      </c>
      <c r="D10" s="293">
        <f>D11+D12+D13</f>
        <v>53956146.51</v>
      </c>
      <c r="E10" s="295">
        <f>E11+E12+E13</f>
        <v>53763164.519999996</v>
      </c>
    </row>
    <row r="11" spans="1:5" ht="12.75">
      <c r="A11" s="93"/>
      <c r="B11" s="95" t="s">
        <v>111</v>
      </c>
      <c r="C11" s="290">
        <f>+'FORMATO 5 EAID'!D50</f>
        <v>34100000</v>
      </c>
      <c r="D11" s="292">
        <f>'FORMATO 5 EAID'!G50</f>
        <v>30285354.509999998</v>
      </c>
      <c r="E11" s="294">
        <f>'FORMATO 5 EAID'!H50</f>
        <v>30092372.52</v>
      </c>
    </row>
    <row r="12" spans="1:8" ht="12.75">
      <c r="A12" s="93"/>
      <c r="B12" s="95" t="s">
        <v>112</v>
      </c>
      <c r="C12" s="290">
        <f>+'FORMATO 5 EAID'!D86</f>
        <v>30433617</v>
      </c>
      <c r="D12" s="292">
        <f>'FORMATO 5 EAID'!G86</f>
        <v>23670792</v>
      </c>
      <c r="E12" s="294">
        <f>'FORMATO 5 EAID'!H86</f>
        <v>23670792</v>
      </c>
      <c r="H12" s="68"/>
    </row>
    <row r="13" spans="1:8" ht="12.75">
      <c r="A13" s="93"/>
      <c r="B13" s="95" t="s">
        <v>113</v>
      </c>
      <c r="C13" s="290">
        <v>0</v>
      </c>
      <c r="D13" s="292">
        <v>0</v>
      </c>
      <c r="E13" s="294">
        <v>0</v>
      </c>
      <c r="H13" s="68"/>
    </row>
    <row r="14" spans="1:5" ht="15">
      <c r="A14" s="93"/>
      <c r="B14" s="96"/>
      <c r="C14" s="78"/>
      <c r="D14" s="78"/>
      <c r="E14" s="78"/>
    </row>
    <row r="15" spans="1:5" ht="15">
      <c r="A15" s="93"/>
      <c r="B15" s="94" t="s">
        <v>114</v>
      </c>
      <c r="C15" s="76">
        <f>C16+C17</f>
        <v>64533617.01</v>
      </c>
      <c r="D15" s="76">
        <f>D16+D17</f>
        <v>45490819.89</v>
      </c>
      <c r="E15" s="76">
        <f>E16+E17</f>
        <v>45408104.5</v>
      </c>
    </row>
    <row r="16" spans="1:5" ht="12.75">
      <c r="A16" s="93"/>
      <c r="B16" s="95" t="s">
        <v>115</v>
      </c>
      <c r="C16" s="51">
        <f>'FORMATO 6a) EAEPED'!D10</f>
        <v>34100000</v>
      </c>
      <c r="D16" s="425">
        <v>24888330.6</v>
      </c>
      <c r="E16" s="426">
        <v>24833957.46</v>
      </c>
    </row>
    <row r="17" spans="1:5" ht="12.75">
      <c r="A17" s="93"/>
      <c r="B17" s="95" t="s">
        <v>116</v>
      </c>
      <c r="C17" s="51">
        <f>+'FORMATO 6a) EAEPED'!D85</f>
        <v>30433617.009999998</v>
      </c>
      <c r="D17" s="425">
        <v>20602489.29</v>
      </c>
      <c r="E17" s="426">
        <v>20574147.04</v>
      </c>
    </row>
    <row r="18" spans="1:5" ht="15">
      <c r="A18" s="93"/>
      <c r="B18" s="96"/>
      <c r="C18" s="78"/>
      <c r="D18" s="78"/>
      <c r="E18" s="78"/>
    </row>
    <row r="19" spans="1:5" ht="15">
      <c r="A19" s="93"/>
      <c r="B19" s="94" t="s">
        <v>117</v>
      </c>
      <c r="C19" s="57">
        <f>C20+C21</f>
        <v>0</v>
      </c>
      <c r="D19" s="57">
        <f>D20+D21</f>
        <v>0</v>
      </c>
      <c r="E19" s="57">
        <f>E20+E21</f>
        <v>0</v>
      </c>
    </row>
    <row r="20" spans="1:5" ht="15">
      <c r="A20" s="93"/>
      <c r="B20" s="95" t="s">
        <v>118</v>
      </c>
      <c r="C20" s="77">
        <v>0</v>
      </c>
      <c r="D20" s="78">
        <v>0</v>
      </c>
      <c r="E20" s="78">
        <v>0</v>
      </c>
    </row>
    <row r="21" spans="1:5" ht="15">
      <c r="A21" s="527"/>
      <c r="B21" s="95" t="s">
        <v>119</v>
      </c>
      <c r="C21" s="551">
        <v>0</v>
      </c>
      <c r="D21" s="552">
        <v>0</v>
      </c>
      <c r="E21" s="552">
        <v>0</v>
      </c>
    </row>
    <row r="22" spans="1:5" ht="15">
      <c r="A22" s="527"/>
      <c r="B22" s="95" t="s">
        <v>120</v>
      </c>
      <c r="C22" s="551"/>
      <c r="D22" s="552"/>
      <c r="E22" s="552"/>
    </row>
    <row r="23" spans="1:5" ht="15">
      <c r="A23" s="93"/>
      <c r="B23" s="96"/>
      <c r="C23" s="78"/>
      <c r="D23" s="78"/>
      <c r="E23" s="78"/>
    </row>
    <row r="24" spans="1:5" ht="12.75">
      <c r="A24" s="527"/>
      <c r="B24" s="94" t="s">
        <v>121</v>
      </c>
      <c r="C24" s="66">
        <v>0</v>
      </c>
      <c r="D24" s="76">
        <f>+D10-D15+D19</f>
        <v>8465326.619999997</v>
      </c>
      <c r="E24" s="427">
        <v>8355060.799999997</v>
      </c>
    </row>
    <row r="25" spans="1:5" ht="12.75">
      <c r="A25" s="527"/>
      <c r="B25" s="94" t="s">
        <v>122</v>
      </c>
      <c r="C25" s="66">
        <f>C24-C13</f>
        <v>0</v>
      </c>
      <c r="D25" s="76">
        <f>D24-D13</f>
        <v>8465326.619999997</v>
      </c>
      <c r="E25" s="429"/>
    </row>
    <row r="26" spans="1:5" ht="12.75">
      <c r="A26" s="527"/>
      <c r="B26" s="96"/>
      <c r="C26" s="52"/>
      <c r="D26" s="52"/>
      <c r="E26" s="427">
        <v>8355060.799999997</v>
      </c>
    </row>
    <row r="27" spans="1:5" ht="12.75">
      <c r="A27" s="527"/>
      <c r="B27" s="94" t="s">
        <v>123</v>
      </c>
      <c r="C27" s="66">
        <f>C25-C19</f>
        <v>0</v>
      </c>
      <c r="D27" s="536">
        <f>D25-D19</f>
        <v>8465326.619999997</v>
      </c>
      <c r="E27" s="429"/>
    </row>
    <row r="28" spans="1:5" ht="12.75">
      <c r="A28" s="527"/>
      <c r="B28" s="94" t="s">
        <v>124</v>
      </c>
      <c r="C28" s="57"/>
      <c r="D28" s="536"/>
      <c r="E28" s="428">
        <v>8355060.799999997</v>
      </c>
    </row>
    <row r="29" spans="1:5" ht="15">
      <c r="A29" s="97"/>
      <c r="B29" s="98"/>
      <c r="C29" s="61"/>
      <c r="D29" s="61"/>
      <c r="E29" s="61"/>
    </row>
    <row r="30" spans="1:5" ht="15">
      <c r="A30" s="543"/>
      <c r="B30" s="543"/>
      <c r="C30" s="543"/>
      <c r="D30" s="543"/>
      <c r="E30" s="543"/>
    </row>
    <row r="31" spans="1:5" ht="15">
      <c r="A31" s="537" t="s">
        <v>125</v>
      </c>
      <c r="B31" s="538"/>
      <c r="C31" s="83" t="s">
        <v>126</v>
      </c>
      <c r="D31" s="83" t="s">
        <v>107</v>
      </c>
      <c r="E31" s="83" t="s">
        <v>109</v>
      </c>
    </row>
    <row r="32" spans="1:5" ht="15">
      <c r="A32" s="91"/>
      <c r="B32" s="92"/>
      <c r="C32" s="60"/>
      <c r="D32" s="60"/>
      <c r="E32" s="60"/>
    </row>
    <row r="33" spans="1:5" ht="15">
      <c r="A33" s="527"/>
      <c r="B33" s="94" t="s">
        <v>127</v>
      </c>
      <c r="C33" s="73">
        <v>0</v>
      </c>
      <c r="D33" s="73">
        <v>0</v>
      </c>
      <c r="E33" s="73">
        <v>0</v>
      </c>
    </row>
    <row r="34" spans="1:5" ht="15">
      <c r="A34" s="527"/>
      <c r="B34" s="95" t="s">
        <v>128</v>
      </c>
      <c r="C34" s="78">
        <v>0</v>
      </c>
      <c r="D34" s="78">
        <v>0</v>
      </c>
      <c r="E34" s="78">
        <v>0</v>
      </c>
    </row>
    <row r="35" spans="1:5" ht="15">
      <c r="A35" s="527"/>
      <c r="B35" s="95" t="s">
        <v>129</v>
      </c>
      <c r="C35" s="78">
        <v>0</v>
      </c>
      <c r="D35" s="78">
        <v>0</v>
      </c>
      <c r="E35" s="78">
        <v>0</v>
      </c>
    </row>
    <row r="36" spans="1:5" ht="15">
      <c r="A36" s="93"/>
      <c r="B36" s="96"/>
      <c r="C36" s="78"/>
      <c r="D36" s="78"/>
      <c r="E36" s="78"/>
    </row>
    <row r="37" spans="1:5" ht="12.75">
      <c r="A37" s="93"/>
      <c r="B37" s="94" t="s">
        <v>130</v>
      </c>
      <c r="C37" s="205">
        <f>C27+C33</f>
        <v>0</v>
      </c>
      <c r="D37" s="58">
        <f>D27+D33</f>
        <v>8465326.619999997</v>
      </c>
      <c r="E37" s="430">
        <v>8355060.799999997</v>
      </c>
    </row>
    <row r="38" spans="1:5" ht="15">
      <c r="A38" s="97"/>
      <c r="B38" s="98"/>
      <c r="C38" s="62"/>
      <c r="D38" s="62"/>
      <c r="E38" s="62"/>
    </row>
    <row r="39" spans="1:5" ht="15">
      <c r="A39" s="522"/>
      <c r="B39" s="522"/>
      <c r="C39" s="522"/>
      <c r="D39" s="522"/>
      <c r="E39" s="522"/>
    </row>
    <row r="40" spans="1:5" ht="15">
      <c r="A40" s="529" t="s">
        <v>125</v>
      </c>
      <c r="B40" s="530"/>
      <c r="C40" s="79" t="s">
        <v>105</v>
      </c>
      <c r="D40" s="496" t="s">
        <v>107</v>
      </c>
      <c r="E40" s="79" t="s">
        <v>108</v>
      </c>
    </row>
    <row r="41" spans="1:5" ht="15">
      <c r="A41" s="531"/>
      <c r="B41" s="532"/>
      <c r="C41" s="81" t="s">
        <v>126</v>
      </c>
      <c r="D41" s="498"/>
      <c r="E41" s="81" t="s">
        <v>109</v>
      </c>
    </row>
    <row r="42" spans="1:5" ht="15">
      <c r="A42" s="91"/>
      <c r="B42" s="92"/>
      <c r="C42" s="60"/>
      <c r="D42" s="60"/>
      <c r="E42" s="60"/>
    </row>
    <row r="43" spans="1:5" ht="15">
      <c r="A43" s="93"/>
      <c r="B43" s="94" t="s">
        <v>131</v>
      </c>
      <c r="C43" s="78"/>
      <c r="D43" s="78"/>
      <c r="E43" s="78"/>
    </row>
    <row r="44" spans="1:5" ht="15">
      <c r="A44" s="527"/>
      <c r="B44" s="95" t="s">
        <v>132</v>
      </c>
      <c r="C44" s="73">
        <v>0</v>
      </c>
      <c r="D44" s="73">
        <v>0</v>
      </c>
      <c r="E44" s="73">
        <v>0</v>
      </c>
    </row>
    <row r="45" spans="1:5" ht="15">
      <c r="A45" s="527"/>
      <c r="B45" s="95" t="s">
        <v>133</v>
      </c>
      <c r="C45" s="78">
        <v>0</v>
      </c>
      <c r="D45" s="78">
        <v>0</v>
      </c>
      <c r="E45" s="78">
        <v>0</v>
      </c>
    </row>
    <row r="46" spans="1:5" ht="15">
      <c r="A46" s="527"/>
      <c r="B46" s="95" t="s">
        <v>134</v>
      </c>
      <c r="C46" s="78">
        <v>0</v>
      </c>
      <c r="D46" s="78">
        <v>0</v>
      </c>
      <c r="E46" s="78">
        <v>0</v>
      </c>
    </row>
    <row r="47" spans="1:5" ht="15">
      <c r="A47" s="527"/>
      <c r="B47" s="94" t="s">
        <v>135</v>
      </c>
      <c r="C47" s="73">
        <v>0</v>
      </c>
      <c r="D47" s="73">
        <v>0</v>
      </c>
      <c r="E47" s="73">
        <v>0</v>
      </c>
    </row>
    <row r="48" spans="1:5" ht="15">
      <c r="A48" s="527"/>
      <c r="B48" s="95" t="s">
        <v>136</v>
      </c>
      <c r="C48" s="78">
        <v>0</v>
      </c>
      <c r="D48" s="78">
        <v>0</v>
      </c>
      <c r="E48" s="78">
        <v>0</v>
      </c>
    </row>
    <row r="49" spans="1:5" ht="15">
      <c r="A49" s="527"/>
      <c r="B49" s="95" t="s">
        <v>137</v>
      </c>
      <c r="C49" s="78">
        <v>0</v>
      </c>
      <c r="D49" s="78">
        <v>0</v>
      </c>
      <c r="E49" s="78">
        <v>0</v>
      </c>
    </row>
    <row r="50" spans="1:5" ht="15">
      <c r="A50" s="93"/>
      <c r="B50" s="96"/>
      <c r="C50" s="78"/>
      <c r="D50" s="78"/>
      <c r="E50" s="78"/>
    </row>
    <row r="51" spans="1:5" ht="15">
      <c r="A51" s="527"/>
      <c r="B51" s="540" t="s">
        <v>138</v>
      </c>
      <c r="C51" s="526">
        <f>C44+C47</f>
        <v>0</v>
      </c>
      <c r="D51" s="526">
        <f>D44+D47</f>
        <v>0</v>
      </c>
      <c r="E51" s="526">
        <f>E44+E47</f>
        <v>0</v>
      </c>
    </row>
    <row r="52" spans="1:5" ht="15">
      <c r="A52" s="528"/>
      <c r="B52" s="541"/>
      <c r="C52" s="542"/>
      <c r="D52" s="542"/>
      <c r="E52" s="542"/>
    </row>
    <row r="53" spans="1:5" ht="15">
      <c r="A53" s="523"/>
      <c r="B53" s="523"/>
      <c r="C53" s="523"/>
      <c r="D53" s="523"/>
      <c r="E53" s="523"/>
    </row>
    <row r="54" spans="1:5" ht="15">
      <c r="A54" s="529" t="s">
        <v>125</v>
      </c>
      <c r="B54" s="530"/>
      <c r="C54" s="74" t="s">
        <v>105</v>
      </c>
      <c r="D54" s="496" t="s">
        <v>107</v>
      </c>
      <c r="E54" s="74" t="s">
        <v>108</v>
      </c>
    </row>
    <row r="55" spans="1:5" ht="15">
      <c r="A55" s="531"/>
      <c r="B55" s="532"/>
      <c r="C55" s="75" t="s">
        <v>126</v>
      </c>
      <c r="D55" s="498"/>
      <c r="E55" s="75" t="s">
        <v>109</v>
      </c>
    </row>
    <row r="56" spans="1:5" ht="15">
      <c r="A56" s="533"/>
      <c r="B56" s="534"/>
      <c r="C56" s="63"/>
      <c r="D56" s="63"/>
      <c r="E56" s="63"/>
    </row>
    <row r="57" spans="1:5" ht="15">
      <c r="A57" s="527"/>
      <c r="B57" s="535" t="s">
        <v>111</v>
      </c>
      <c r="C57" s="539">
        <f>'FORMATO 5 EAID'!D50</f>
        <v>34100000</v>
      </c>
      <c r="D57" s="539">
        <f>D11</f>
        <v>30285354.509999998</v>
      </c>
      <c r="E57" s="539">
        <f>E11</f>
        <v>30092372.52</v>
      </c>
    </row>
    <row r="58" spans="1:5" ht="15">
      <c r="A58" s="527"/>
      <c r="B58" s="535"/>
      <c r="C58" s="539"/>
      <c r="D58" s="539"/>
      <c r="E58" s="539"/>
    </row>
    <row r="59" spans="1:5" ht="15">
      <c r="A59" s="527"/>
      <c r="B59" s="87" t="s">
        <v>139</v>
      </c>
      <c r="C59" s="73">
        <f>C60+C61</f>
        <v>0</v>
      </c>
      <c r="D59" s="73">
        <f>D60+D61</f>
        <v>0</v>
      </c>
      <c r="E59" s="73">
        <f>E60+E61</f>
        <v>0</v>
      </c>
    </row>
    <row r="60" spans="1:5" ht="15">
      <c r="A60" s="527"/>
      <c r="B60" s="95" t="s">
        <v>132</v>
      </c>
      <c r="C60" s="78">
        <v>0</v>
      </c>
      <c r="D60" s="78">
        <v>0</v>
      </c>
      <c r="E60" s="78">
        <v>0</v>
      </c>
    </row>
    <row r="61" spans="1:5" ht="15">
      <c r="A61" s="527"/>
      <c r="B61" s="95" t="s">
        <v>136</v>
      </c>
      <c r="C61" s="78">
        <v>0</v>
      </c>
      <c r="D61" s="78">
        <v>0</v>
      </c>
      <c r="E61" s="78">
        <v>0</v>
      </c>
    </row>
    <row r="62" spans="1:5" ht="15">
      <c r="A62" s="527"/>
      <c r="B62" s="99"/>
      <c r="C62" s="78" t="s">
        <v>659</v>
      </c>
      <c r="D62" s="78"/>
      <c r="E62" s="78"/>
    </row>
    <row r="63" spans="1:5" ht="15">
      <c r="A63" s="93"/>
      <c r="B63" s="99" t="s">
        <v>115</v>
      </c>
      <c r="C63" s="72">
        <f>C16</f>
        <v>34100000</v>
      </c>
      <c r="D63" s="72">
        <f>D16</f>
        <v>24888330.6</v>
      </c>
      <c r="E63" s="72">
        <f>E16</f>
        <v>24833957.46</v>
      </c>
    </row>
    <row r="64" spans="1:5" ht="15">
      <c r="A64" s="93"/>
      <c r="B64" s="99"/>
      <c r="C64" s="78"/>
      <c r="D64" s="78"/>
      <c r="E64" s="78"/>
    </row>
    <row r="65" spans="1:5" ht="15">
      <c r="A65" s="93"/>
      <c r="B65" s="99" t="s">
        <v>118</v>
      </c>
      <c r="C65" s="64">
        <v>0</v>
      </c>
      <c r="D65" s="78">
        <v>0</v>
      </c>
      <c r="E65" s="78">
        <v>0</v>
      </c>
    </row>
    <row r="66" spans="1:5" ht="15">
      <c r="A66" s="93"/>
      <c r="B66" s="99"/>
      <c r="C66" s="78"/>
      <c r="D66" s="78"/>
      <c r="E66" s="78"/>
    </row>
    <row r="67" spans="1:5" ht="15">
      <c r="A67" s="527"/>
      <c r="B67" s="100" t="s">
        <v>140</v>
      </c>
      <c r="C67" s="72">
        <f>C57+C59-C63+C65</f>
        <v>0</v>
      </c>
      <c r="D67" s="72">
        <f>D57+D59-D63+D65</f>
        <v>5397023.909999996</v>
      </c>
      <c r="E67" s="72">
        <f>E57+E59-E63+E65</f>
        <v>5258415.059999999</v>
      </c>
    </row>
    <row r="68" spans="1:5" ht="15">
      <c r="A68" s="527"/>
      <c r="B68" s="100" t="s">
        <v>141</v>
      </c>
      <c r="C68" s="72">
        <f>C67-C59</f>
        <v>0</v>
      </c>
      <c r="D68" s="72">
        <f>D67-D59</f>
        <v>5397023.909999996</v>
      </c>
      <c r="E68" s="72">
        <f>E67-E59</f>
        <v>5258415.059999999</v>
      </c>
    </row>
    <row r="69" spans="1:5" ht="15">
      <c r="A69" s="527"/>
      <c r="B69" s="100" t="s">
        <v>142</v>
      </c>
      <c r="C69" s="78"/>
      <c r="D69" s="78"/>
      <c r="E69" s="78"/>
    </row>
    <row r="70" spans="1:5" ht="15">
      <c r="A70" s="528"/>
      <c r="B70" s="101"/>
      <c r="C70" s="62"/>
      <c r="D70" s="62"/>
      <c r="E70" s="62"/>
    </row>
    <row r="71" spans="1:5" ht="15">
      <c r="A71" s="523"/>
      <c r="B71" s="523"/>
      <c r="C71" s="523"/>
      <c r="D71" s="523"/>
      <c r="E71" s="523"/>
    </row>
    <row r="72" spans="1:5" ht="15">
      <c r="A72" s="529" t="s">
        <v>125</v>
      </c>
      <c r="B72" s="530"/>
      <c r="C72" s="74" t="s">
        <v>105</v>
      </c>
      <c r="D72" s="496" t="s">
        <v>107</v>
      </c>
      <c r="E72" s="74" t="s">
        <v>108</v>
      </c>
    </row>
    <row r="73" spans="1:5" ht="15">
      <c r="A73" s="531"/>
      <c r="B73" s="532"/>
      <c r="C73" s="75" t="s">
        <v>126</v>
      </c>
      <c r="D73" s="498"/>
      <c r="E73" s="75" t="s">
        <v>109</v>
      </c>
    </row>
    <row r="74" spans="1:5" ht="15">
      <c r="A74" s="533"/>
      <c r="B74" s="534"/>
      <c r="C74" s="60"/>
      <c r="D74" s="60"/>
      <c r="E74" s="60"/>
    </row>
    <row r="75" spans="1:5" ht="15">
      <c r="A75" s="527"/>
      <c r="B75" s="535" t="s">
        <v>112</v>
      </c>
      <c r="C75" s="525">
        <f>C12</f>
        <v>30433617</v>
      </c>
      <c r="D75" s="525">
        <f>D12</f>
        <v>23670792</v>
      </c>
      <c r="E75" s="525">
        <f>E12</f>
        <v>23670792</v>
      </c>
    </row>
    <row r="76" spans="1:5" ht="15">
      <c r="A76" s="527"/>
      <c r="B76" s="535"/>
      <c r="C76" s="526"/>
      <c r="D76" s="526"/>
      <c r="E76" s="526"/>
    </row>
    <row r="77" spans="1:5" ht="15">
      <c r="A77" s="527"/>
      <c r="B77" s="99" t="s">
        <v>143</v>
      </c>
      <c r="C77" s="78">
        <v>0</v>
      </c>
      <c r="D77" s="78">
        <v>0</v>
      </c>
      <c r="E77" s="78">
        <v>0</v>
      </c>
    </row>
    <row r="78" spans="1:5" ht="15">
      <c r="A78" s="527"/>
      <c r="B78" s="99" t="s">
        <v>144</v>
      </c>
      <c r="C78" s="78">
        <v>0</v>
      </c>
      <c r="D78" s="78">
        <v>0</v>
      </c>
      <c r="E78" s="78">
        <v>0</v>
      </c>
    </row>
    <row r="79" spans="1:5" ht="15">
      <c r="A79" s="527"/>
      <c r="B79" s="95" t="s">
        <v>133</v>
      </c>
      <c r="C79" s="78">
        <v>0</v>
      </c>
      <c r="D79" s="78">
        <v>0</v>
      </c>
      <c r="E79" s="78">
        <v>0</v>
      </c>
    </row>
    <row r="80" spans="1:5" ht="15">
      <c r="A80" s="527"/>
      <c r="B80" s="95" t="s">
        <v>134</v>
      </c>
      <c r="C80" s="78">
        <v>0</v>
      </c>
      <c r="D80" s="78">
        <v>0</v>
      </c>
      <c r="E80" s="78">
        <v>0</v>
      </c>
    </row>
    <row r="81" spans="1:5" ht="15">
      <c r="A81" s="527"/>
      <c r="B81" s="95" t="s">
        <v>137</v>
      </c>
      <c r="C81" s="78"/>
      <c r="D81" s="78"/>
      <c r="E81" s="78"/>
    </row>
    <row r="82" spans="1:5" ht="15">
      <c r="A82" s="527"/>
      <c r="B82" s="99"/>
      <c r="C82" s="78"/>
      <c r="D82" s="78"/>
      <c r="E82" s="78"/>
    </row>
    <row r="83" spans="1:5" ht="15">
      <c r="A83" s="93"/>
      <c r="B83" s="99" t="s">
        <v>116</v>
      </c>
      <c r="C83" s="72">
        <f>C17</f>
        <v>30433617.009999998</v>
      </c>
      <c r="D83" s="212">
        <f>D17</f>
        <v>20602489.29</v>
      </c>
      <c r="E83" s="212">
        <f>E17</f>
        <v>20574147.04</v>
      </c>
    </row>
    <row r="84" spans="1:5" ht="15">
      <c r="A84" s="93"/>
      <c r="B84" s="99"/>
      <c r="C84" s="78"/>
      <c r="D84" s="78"/>
      <c r="E84" s="78"/>
    </row>
    <row r="85" spans="1:5" ht="15">
      <c r="A85" s="93"/>
      <c r="B85" s="99" t="s">
        <v>145</v>
      </c>
      <c r="C85" s="65">
        <v>0</v>
      </c>
      <c r="D85" s="73">
        <v>0</v>
      </c>
      <c r="E85" s="73">
        <v>0</v>
      </c>
    </row>
    <row r="86" spans="1:5" ht="15">
      <c r="A86" s="93"/>
      <c r="B86" s="99"/>
      <c r="C86" s="78"/>
      <c r="D86" s="78"/>
      <c r="E86" s="78"/>
    </row>
    <row r="87" spans="1:5" ht="15">
      <c r="A87" s="527"/>
      <c r="B87" s="100" t="s">
        <v>146</v>
      </c>
      <c r="C87" s="66">
        <f>C75+C77-C83+C85</f>
        <v>-0.009999997913837433</v>
      </c>
      <c r="D87" s="66">
        <f>D75+D77-D83+D85</f>
        <v>3068302.710000001</v>
      </c>
      <c r="E87" s="66">
        <f>E75+E77-E83+E85</f>
        <v>3096644.960000001</v>
      </c>
    </row>
    <row r="88" spans="1:5" ht="15">
      <c r="A88" s="527"/>
      <c r="B88" s="100" t="s">
        <v>147</v>
      </c>
      <c r="C88" s="66">
        <f>C87-C77</f>
        <v>-0.009999997913837433</v>
      </c>
      <c r="D88" s="66">
        <f>D87-D77</f>
        <v>3068302.710000001</v>
      </c>
      <c r="E88" s="66">
        <f>E87-E77</f>
        <v>3096644.960000001</v>
      </c>
    </row>
    <row r="89" spans="1:5" ht="15">
      <c r="A89" s="527"/>
      <c r="B89" s="100" t="s">
        <v>148</v>
      </c>
      <c r="C89" s="67"/>
      <c r="D89" s="67"/>
      <c r="E89" s="67"/>
    </row>
    <row r="90" spans="1:5" ht="15">
      <c r="A90" s="528"/>
      <c r="B90" s="101"/>
      <c r="C90" s="62"/>
      <c r="D90" s="62"/>
      <c r="E90" s="62"/>
    </row>
    <row r="91" spans="1:5" ht="15">
      <c r="A91" s="524"/>
      <c r="B91" s="524"/>
      <c r="C91" s="524"/>
      <c r="D91" s="524"/>
      <c r="E91" s="524"/>
    </row>
    <row r="92" spans="1:5" ht="15">
      <c r="A92" s="203"/>
      <c r="B92" s="203"/>
      <c r="C92" s="203"/>
      <c r="D92" s="203"/>
      <c r="E92" s="203"/>
    </row>
    <row r="93" spans="1:5" ht="15">
      <c r="A93" s="203"/>
      <c r="B93" s="203"/>
      <c r="C93" s="203"/>
      <c r="D93" s="203"/>
      <c r="E93" s="203"/>
    </row>
    <row r="94" spans="1:5" ht="15">
      <c r="A94" s="203"/>
      <c r="B94" s="203"/>
      <c r="C94" s="203"/>
      <c r="D94" s="203"/>
      <c r="E94" s="203"/>
    </row>
    <row r="96" spans="2:7" ht="15">
      <c r="B96" s="20" t="s">
        <v>576</v>
      </c>
      <c r="C96" s="470" t="s">
        <v>609</v>
      </c>
      <c r="D96" s="470"/>
      <c r="G96" s="19"/>
    </row>
    <row r="97" spans="2:7" ht="15">
      <c r="B97" s="20" t="s">
        <v>574</v>
      </c>
      <c r="C97" s="470" t="s">
        <v>575</v>
      </c>
      <c r="D97" s="470"/>
      <c r="G97" s="19"/>
    </row>
  </sheetData>
  <mergeCells count="52">
    <mergeCell ref="A21:A22"/>
    <mergeCell ref="C21:C22"/>
    <mergeCell ref="D21:D22"/>
    <mergeCell ref="E21:E22"/>
    <mergeCell ref="A24:A26"/>
    <mergeCell ref="A2:E2"/>
    <mergeCell ref="A3:E3"/>
    <mergeCell ref="A4:E4"/>
    <mergeCell ref="A5:E5"/>
    <mergeCell ref="A7:B8"/>
    <mergeCell ref="D7:D8"/>
    <mergeCell ref="E57:E58"/>
    <mergeCell ref="A30:E30"/>
    <mergeCell ref="A33:A35"/>
    <mergeCell ref="A40:B41"/>
    <mergeCell ref="D40:D41"/>
    <mergeCell ref="A44:A46"/>
    <mergeCell ref="A47:A49"/>
    <mergeCell ref="E51:E52"/>
    <mergeCell ref="B57:B58"/>
    <mergeCell ref="A27:A28"/>
    <mergeCell ref="D27:D28"/>
    <mergeCell ref="C97:D97"/>
    <mergeCell ref="C96:D96"/>
    <mergeCell ref="A31:B31"/>
    <mergeCell ref="C57:C58"/>
    <mergeCell ref="D57:D58"/>
    <mergeCell ref="A67:A70"/>
    <mergeCell ref="A51:A52"/>
    <mergeCell ref="B51:B52"/>
    <mergeCell ref="C51:C52"/>
    <mergeCell ref="D51:D52"/>
    <mergeCell ref="A54:B55"/>
    <mergeCell ref="D54:D55"/>
    <mergeCell ref="A56:B56"/>
    <mergeCell ref="A57:A58"/>
    <mergeCell ref="A1:E1"/>
    <mergeCell ref="A39:E39"/>
    <mergeCell ref="A53:E53"/>
    <mergeCell ref="A71:E71"/>
    <mergeCell ref="A91:E91"/>
    <mergeCell ref="E75:E76"/>
    <mergeCell ref="A77:A82"/>
    <mergeCell ref="A87:A90"/>
    <mergeCell ref="A72:B73"/>
    <mergeCell ref="D72:D73"/>
    <mergeCell ref="A74:B74"/>
    <mergeCell ref="A75:A76"/>
    <mergeCell ref="B75:B76"/>
    <mergeCell ref="C75:C76"/>
    <mergeCell ref="D75:D76"/>
    <mergeCell ref="A59:A6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K114"/>
  <sheetViews>
    <sheetView workbookViewId="0" topLeftCell="A7">
      <selection activeCell="E79" sqref="E79:E80"/>
    </sheetView>
  </sheetViews>
  <sheetFormatPr defaultColWidth="11.421875" defaultRowHeight="15"/>
  <cols>
    <col min="1" max="2" width="11.421875" style="18" customWidth="1"/>
    <col min="3" max="3" width="47.8515625" style="18" bestFit="1" customWidth="1"/>
    <col min="4" max="4" width="13.57421875" style="113" bestFit="1" customWidth="1"/>
    <col min="5" max="5" width="15.7109375" style="113" bestFit="1" customWidth="1"/>
    <col min="6" max="6" width="13.28125" style="113" bestFit="1" customWidth="1"/>
    <col min="7" max="7" width="11.8515625" style="113" customWidth="1"/>
    <col min="8" max="8" width="13.28125" style="113" bestFit="1" customWidth="1"/>
    <col min="9" max="9" width="14.7109375" style="113" bestFit="1" customWidth="1"/>
    <col min="10" max="10" width="11.421875" style="18" customWidth="1"/>
    <col min="11" max="11" width="12.7109375" style="18" bestFit="1" customWidth="1"/>
    <col min="12" max="16384" width="11.421875" style="18" customWidth="1"/>
  </cols>
  <sheetData>
    <row r="1" spans="1:9" ht="15">
      <c r="A1" s="521" t="s">
        <v>683</v>
      </c>
      <c r="B1" s="521"/>
      <c r="C1" s="521"/>
      <c r="D1" s="521"/>
      <c r="E1" s="521"/>
      <c r="F1" s="521"/>
      <c r="G1" s="521"/>
      <c r="H1" s="521"/>
      <c r="I1" s="521"/>
    </row>
    <row r="2" spans="1:9" ht="15">
      <c r="A2" s="544" t="str">
        <f>'FORMATO 4 BP'!A2:E2</f>
        <v>UNIVERSIDAD TECNOLOGICA DE TLAXCALA</v>
      </c>
      <c r="B2" s="545"/>
      <c r="C2" s="545"/>
      <c r="D2" s="545"/>
      <c r="E2" s="545"/>
      <c r="F2" s="545"/>
      <c r="G2" s="545"/>
      <c r="H2" s="545"/>
      <c r="I2" s="491"/>
    </row>
    <row r="3" spans="1:9" ht="15">
      <c r="A3" s="546" t="s">
        <v>149</v>
      </c>
      <c r="B3" s="547"/>
      <c r="C3" s="547"/>
      <c r="D3" s="547"/>
      <c r="E3" s="547"/>
      <c r="F3" s="547"/>
      <c r="G3" s="547"/>
      <c r="H3" s="547"/>
      <c r="I3" s="493"/>
    </row>
    <row r="4" spans="1:9" ht="15">
      <c r="A4" s="546" t="str">
        <f>'FORMATO 4 BP'!A4:E4</f>
        <v>Del 01 de Enero al 30 de Septiembre  de 2018</v>
      </c>
      <c r="B4" s="547"/>
      <c r="C4" s="547"/>
      <c r="D4" s="547"/>
      <c r="E4" s="547"/>
      <c r="F4" s="547"/>
      <c r="G4" s="547"/>
      <c r="H4" s="547"/>
      <c r="I4" s="493"/>
    </row>
    <row r="5" spans="1:9" ht="15">
      <c r="A5" s="548" t="s">
        <v>0</v>
      </c>
      <c r="B5" s="549"/>
      <c r="C5" s="549"/>
      <c r="D5" s="549"/>
      <c r="E5" s="549"/>
      <c r="F5" s="549"/>
      <c r="G5" s="549"/>
      <c r="H5" s="549"/>
      <c r="I5" s="550"/>
    </row>
    <row r="6" spans="1:9" ht="15">
      <c r="A6" s="571"/>
      <c r="B6" s="572"/>
      <c r="C6" s="573"/>
      <c r="D6" s="574" t="s">
        <v>150</v>
      </c>
      <c r="E6" s="575"/>
      <c r="F6" s="575"/>
      <c r="G6" s="575"/>
      <c r="H6" s="576"/>
      <c r="I6" s="577" t="s">
        <v>151</v>
      </c>
    </row>
    <row r="7" spans="1:9" ht="15">
      <c r="A7" s="546" t="s">
        <v>125</v>
      </c>
      <c r="B7" s="547"/>
      <c r="C7" s="493"/>
      <c r="D7" s="577" t="s">
        <v>153</v>
      </c>
      <c r="E7" s="102" t="s">
        <v>154</v>
      </c>
      <c r="F7" s="577" t="s">
        <v>156</v>
      </c>
      <c r="G7" s="577" t="s">
        <v>107</v>
      </c>
      <c r="H7" s="577" t="s">
        <v>157</v>
      </c>
      <c r="I7" s="578"/>
    </row>
    <row r="8" spans="1:9" ht="15">
      <c r="A8" s="548" t="s">
        <v>152</v>
      </c>
      <c r="B8" s="549"/>
      <c r="C8" s="550"/>
      <c r="D8" s="579"/>
      <c r="E8" s="103" t="s">
        <v>155</v>
      </c>
      <c r="F8" s="579"/>
      <c r="G8" s="579"/>
      <c r="H8" s="579"/>
      <c r="I8" s="579"/>
    </row>
    <row r="9" spans="1:9" ht="15">
      <c r="A9" s="580"/>
      <c r="B9" s="581"/>
      <c r="C9" s="582"/>
      <c r="D9" s="104"/>
      <c r="E9" s="104"/>
      <c r="F9" s="104"/>
      <c r="G9" s="104"/>
      <c r="H9" s="104"/>
      <c r="I9" s="104"/>
    </row>
    <row r="10" spans="1:9" ht="15">
      <c r="A10" s="566" t="s">
        <v>158</v>
      </c>
      <c r="B10" s="567"/>
      <c r="C10" s="560"/>
      <c r="D10" s="105"/>
      <c r="E10" s="105"/>
      <c r="F10" s="105"/>
      <c r="G10" s="105"/>
      <c r="H10" s="105"/>
      <c r="I10" s="105"/>
    </row>
    <row r="11" spans="1:9" ht="15">
      <c r="A11" s="8"/>
      <c r="B11" s="562" t="s">
        <v>159</v>
      </c>
      <c r="C11" s="563"/>
      <c r="D11" s="409">
        <v>0</v>
      </c>
      <c r="E11" s="409">
        <v>0</v>
      </c>
      <c r="F11" s="409">
        <v>0</v>
      </c>
      <c r="G11" s="409">
        <v>0</v>
      </c>
      <c r="H11" s="409">
        <v>0</v>
      </c>
      <c r="I11" s="409">
        <v>0</v>
      </c>
    </row>
    <row r="12" spans="1:9" ht="15">
      <c r="A12" s="8"/>
      <c r="B12" s="562" t="s">
        <v>160</v>
      </c>
      <c r="C12" s="563"/>
      <c r="D12" s="409">
        <v>0</v>
      </c>
      <c r="E12" s="409">
        <v>0</v>
      </c>
      <c r="F12" s="409">
        <v>0</v>
      </c>
      <c r="G12" s="409">
        <v>0</v>
      </c>
      <c r="H12" s="409">
        <v>0</v>
      </c>
      <c r="I12" s="409">
        <v>0</v>
      </c>
    </row>
    <row r="13" spans="1:9" ht="15">
      <c r="A13" s="8"/>
      <c r="B13" s="562" t="s">
        <v>161</v>
      </c>
      <c r="C13" s="563"/>
      <c r="D13" s="409">
        <v>0</v>
      </c>
      <c r="E13" s="409">
        <v>0</v>
      </c>
      <c r="F13" s="409">
        <v>0</v>
      </c>
      <c r="G13" s="409">
        <v>0</v>
      </c>
      <c r="H13" s="409">
        <v>0</v>
      </c>
      <c r="I13" s="409">
        <v>0</v>
      </c>
    </row>
    <row r="14" spans="1:9" ht="15">
      <c r="A14" s="8"/>
      <c r="B14" s="562" t="s">
        <v>162</v>
      </c>
      <c r="C14" s="563"/>
      <c r="D14" s="409">
        <v>0</v>
      </c>
      <c r="E14" s="409">
        <v>0</v>
      </c>
      <c r="F14" s="409">
        <v>0</v>
      </c>
      <c r="G14" s="409">
        <v>20725</v>
      </c>
      <c r="H14" s="409">
        <v>20725</v>
      </c>
      <c r="I14" s="409">
        <f>H14-D14</f>
        <v>20725</v>
      </c>
    </row>
    <row r="15" spans="1:9" ht="15">
      <c r="A15" s="22"/>
      <c r="B15" s="562" t="s">
        <v>163</v>
      </c>
      <c r="C15" s="563"/>
      <c r="D15" s="409">
        <v>0</v>
      </c>
      <c r="E15" s="409">
        <v>0</v>
      </c>
      <c r="F15" s="409">
        <f>D15+E15</f>
        <v>0</v>
      </c>
      <c r="G15" s="409">
        <v>2531.54</v>
      </c>
      <c r="H15" s="409">
        <v>2763.54</v>
      </c>
      <c r="I15" s="409">
        <f>H15-D15</f>
        <v>2763.54</v>
      </c>
    </row>
    <row r="16" spans="1:9" ht="15">
      <c r="A16" s="8"/>
      <c r="B16" s="562" t="s">
        <v>164</v>
      </c>
      <c r="C16" s="563"/>
      <c r="D16" s="409">
        <v>0</v>
      </c>
      <c r="E16" s="409">
        <v>0</v>
      </c>
      <c r="F16" s="409">
        <f>D16+E16</f>
        <v>0</v>
      </c>
      <c r="G16" s="409">
        <v>0</v>
      </c>
      <c r="H16" s="409">
        <v>0</v>
      </c>
      <c r="I16" s="409">
        <f>H16-D16</f>
        <v>0</v>
      </c>
    </row>
    <row r="17" spans="1:9" ht="15">
      <c r="A17" s="8"/>
      <c r="B17" s="562" t="s">
        <v>165</v>
      </c>
      <c r="C17" s="563"/>
      <c r="D17" s="409">
        <v>0</v>
      </c>
      <c r="E17" s="409">
        <v>0</v>
      </c>
      <c r="F17" s="409">
        <f>D17+E17</f>
        <v>0</v>
      </c>
      <c r="G17" s="409">
        <v>2037003.49</v>
      </c>
      <c r="H17" s="409">
        <v>1843789.5</v>
      </c>
      <c r="I17" s="409">
        <f>H17-D17</f>
        <v>1843789.5</v>
      </c>
    </row>
    <row r="18" spans="1:9" ht="15">
      <c r="A18" s="558"/>
      <c r="B18" s="562" t="s">
        <v>166</v>
      </c>
      <c r="C18" s="563"/>
      <c r="D18" s="409">
        <f aca="true" t="shared" si="0" ref="D18:I18">D20+D21+D22+D23+D24+D25+D26+D27+D28+D29+D30+D31+D32+D33</f>
        <v>0</v>
      </c>
      <c r="E18" s="409">
        <f t="shared" si="0"/>
        <v>0</v>
      </c>
      <c r="F18" s="409">
        <f t="shared" si="0"/>
        <v>0</v>
      </c>
      <c r="G18" s="409">
        <f t="shared" si="0"/>
        <v>0</v>
      </c>
      <c r="H18" s="409">
        <f t="shared" si="0"/>
        <v>0</v>
      </c>
      <c r="I18" s="409">
        <f t="shared" si="0"/>
        <v>0</v>
      </c>
    </row>
    <row r="19" spans="1:9" ht="15">
      <c r="A19" s="558"/>
      <c r="B19" s="562" t="s">
        <v>167</v>
      </c>
      <c r="C19" s="563"/>
      <c r="D19" s="409">
        <v>0</v>
      </c>
      <c r="E19" s="409">
        <v>0</v>
      </c>
      <c r="F19" s="409">
        <v>0</v>
      </c>
      <c r="G19" s="409">
        <v>0</v>
      </c>
      <c r="H19" s="409">
        <v>0</v>
      </c>
      <c r="I19" s="409">
        <v>0</v>
      </c>
    </row>
    <row r="20" spans="1:9" ht="15">
      <c r="A20" s="8"/>
      <c r="B20" s="106"/>
      <c r="C20" s="107" t="s">
        <v>168</v>
      </c>
      <c r="D20" s="409">
        <v>0</v>
      </c>
      <c r="E20" s="409">
        <v>0</v>
      </c>
      <c r="F20" s="409">
        <f>D20+E20</f>
        <v>0</v>
      </c>
      <c r="G20" s="409">
        <v>0</v>
      </c>
      <c r="H20" s="409">
        <v>0</v>
      </c>
      <c r="I20" s="409">
        <f>H20-D20</f>
        <v>0</v>
      </c>
    </row>
    <row r="21" spans="1:9" ht="15">
      <c r="A21" s="8"/>
      <c r="B21" s="106"/>
      <c r="C21" s="107" t="s">
        <v>169</v>
      </c>
      <c r="D21" s="409">
        <v>0</v>
      </c>
      <c r="E21" s="409">
        <v>0</v>
      </c>
      <c r="F21" s="409">
        <v>0</v>
      </c>
      <c r="G21" s="409">
        <v>0</v>
      </c>
      <c r="H21" s="409">
        <v>0</v>
      </c>
      <c r="I21" s="409">
        <v>0</v>
      </c>
    </row>
    <row r="22" spans="1:9" ht="15">
      <c r="A22" s="8"/>
      <c r="B22" s="106"/>
      <c r="C22" s="107" t="s">
        <v>170</v>
      </c>
      <c r="D22" s="409">
        <v>0</v>
      </c>
      <c r="E22" s="409">
        <v>0</v>
      </c>
      <c r="F22" s="409">
        <v>0</v>
      </c>
      <c r="G22" s="409">
        <v>0</v>
      </c>
      <c r="H22" s="409">
        <v>0</v>
      </c>
      <c r="I22" s="409">
        <v>0</v>
      </c>
    </row>
    <row r="23" spans="1:9" ht="15">
      <c r="A23" s="8"/>
      <c r="B23" s="106"/>
      <c r="C23" s="107" t="s">
        <v>171</v>
      </c>
      <c r="D23" s="409">
        <v>0</v>
      </c>
      <c r="E23" s="409">
        <v>0</v>
      </c>
      <c r="F23" s="409">
        <v>0</v>
      </c>
      <c r="G23" s="409">
        <v>0</v>
      </c>
      <c r="H23" s="409">
        <v>0</v>
      </c>
      <c r="I23" s="409">
        <v>0</v>
      </c>
    </row>
    <row r="24" spans="1:9" ht="15">
      <c r="A24" s="8"/>
      <c r="B24" s="106"/>
      <c r="C24" s="107" t="s">
        <v>172</v>
      </c>
      <c r="D24" s="409">
        <v>0</v>
      </c>
      <c r="E24" s="409">
        <v>0</v>
      </c>
      <c r="F24" s="409">
        <v>0</v>
      </c>
      <c r="G24" s="409">
        <v>0</v>
      </c>
      <c r="H24" s="409">
        <v>0</v>
      </c>
      <c r="I24" s="409">
        <v>0</v>
      </c>
    </row>
    <row r="25" spans="1:9" ht="15">
      <c r="A25" s="558"/>
      <c r="B25" s="564"/>
      <c r="C25" s="107" t="s">
        <v>173</v>
      </c>
      <c r="D25" s="409">
        <v>0</v>
      </c>
      <c r="E25" s="409">
        <v>0</v>
      </c>
      <c r="F25" s="409">
        <v>0</v>
      </c>
      <c r="G25" s="409">
        <v>0</v>
      </c>
      <c r="H25" s="409">
        <v>0</v>
      </c>
      <c r="I25" s="409">
        <v>0</v>
      </c>
    </row>
    <row r="26" spans="1:9" ht="15">
      <c r="A26" s="558"/>
      <c r="B26" s="564"/>
      <c r="C26" s="107" t="s">
        <v>174</v>
      </c>
      <c r="D26" s="409">
        <v>0</v>
      </c>
      <c r="E26" s="409">
        <v>0</v>
      </c>
      <c r="F26" s="409">
        <v>0</v>
      </c>
      <c r="G26" s="409">
        <v>0</v>
      </c>
      <c r="H26" s="409">
        <v>0</v>
      </c>
      <c r="I26" s="409">
        <v>0</v>
      </c>
    </row>
    <row r="27" spans="1:9" ht="15">
      <c r="A27" s="558"/>
      <c r="B27" s="564"/>
      <c r="C27" s="107" t="s">
        <v>175</v>
      </c>
      <c r="D27" s="409">
        <v>0</v>
      </c>
      <c r="E27" s="409">
        <v>0</v>
      </c>
      <c r="F27" s="409">
        <v>0</v>
      </c>
      <c r="G27" s="409">
        <v>0</v>
      </c>
      <c r="H27" s="409">
        <v>0</v>
      </c>
      <c r="I27" s="409">
        <v>0</v>
      </c>
    </row>
    <row r="28" spans="1:9" ht="15">
      <c r="A28" s="558"/>
      <c r="B28" s="564"/>
      <c r="C28" s="107" t="s">
        <v>176</v>
      </c>
      <c r="D28" s="409">
        <v>0</v>
      </c>
      <c r="E28" s="409">
        <v>0</v>
      </c>
      <c r="F28" s="409">
        <v>0</v>
      </c>
      <c r="G28" s="409">
        <v>0</v>
      </c>
      <c r="H28" s="409">
        <v>0</v>
      </c>
      <c r="I28" s="409">
        <v>0</v>
      </c>
    </row>
    <row r="29" spans="1:9" ht="15">
      <c r="A29" s="8"/>
      <c r="B29" s="106"/>
      <c r="C29" s="107" t="s">
        <v>177</v>
      </c>
      <c r="D29" s="409">
        <v>0</v>
      </c>
      <c r="E29" s="409">
        <v>0</v>
      </c>
      <c r="F29" s="409">
        <v>0</v>
      </c>
      <c r="G29" s="409">
        <v>0</v>
      </c>
      <c r="H29" s="409">
        <v>0</v>
      </c>
      <c r="I29" s="409">
        <v>0</v>
      </c>
    </row>
    <row r="30" spans="1:9" ht="15">
      <c r="A30" s="8"/>
      <c r="B30" s="106"/>
      <c r="C30" s="107" t="s">
        <v>178</v>
      </c>
      <c r="D30" s="409">
        <v>0</v>
      </c>
      <c r="E30" s="409">
        <v>0</v>
      </c>
      <c r="F30" s="409">
        <v>0</v>
      </c>
      <c r="G30" s="409">
        <v>0</v>
      </c>
      <c r="H30" s="409">
        <v>0</v>
      </c>
      <c r="I30" s="409">
        <v>0</v>
      </c>
    </row>
    <row r="31" spans="1:9" ht="15">
      <c r="A31" s="8"/>
      <c r="B31" s="106"/>
      <c r="C31" s="107" t="s">
        <v>179</v>
      </c>
      <c r="D31" s="409">
        <v>0</v>
      </c>
      <c r="E31" s="409">
        <v>0</v>
      </c>
      <c r="F31" s="409">
        <v>0</v>
      </c>
      <c r="G31" s="409">
        <v>0</v>
      </c>
      <c r="H31" s="409">
        <v>0</v>
      </c>
      <c r="I31" s="409">
        <v>0</v>
      </c>
    </row>
    <row r="32" spans="1:9" ht="15">
      <c r="A32" s="558"/>
      <c r="B32" s="564"/>
      <c r="C32" s="107" t="s">
        <v>180</v>
      </c>
      <c r="D32" s="409">
        <v>0</v>
      </c>
      <c r="E32" s="409">
        <v>0</v>
      </c>
      <c r="F32" s="409">
        <v>0</v>
      </c>
      <c r="G32" s="409">
        <v>0</v>
      </c>
      <c r="H32" s="409">
        <v>0</v>
      </c>
      <c r="I32" s="409">
        <v>0</v>
      </c>
    </row>
    <row r="33" spans="1:9" ht="15">
      <c r="A33" s="558"/>
      <c r="B33" s="564"/>
      <c r="C33" s="107" t="s">
        <v>181</v>
      </c>
      <c r="D33" s="409">
        <v>0</v>
      </c>
      <c r="E33" s="409">
        <v>0</v>
      </c>
      <c r="F33" s="409">
        <v>0</v>
      </c>
      <c r="G33" s="409">
        <v>0</v>
      </c>
      <c r="H33" s="409">
        <v>0</v>
      </c>
      <c r="I33" s="409">
        <v>0</v>
      </c>
    </row>
    <row r="34" spans="1:9" ht="15">
      <c r="A34" s="558"/>
      <c r="B34" s="562" t="s">
        <v>182</v>
      </c>
      <c r="C34" s="563"/>
      <c r="D34" s="409">
        <f aca="true" t="shared" si="1" ref="D34:I34">D36+D37+D38+D39+D41</f>
        <v>0</v>
      </c>
      <c r="E34" s="409">
        <f t="shared" si="1"/>
        <v>0</v>
      </c>
      <c r="F34" s="409">
        <f t="shared" si="1"/>
        <v>0</v>
      </c>
      <c r="G34" s="409">
        <f t="shared" si="1"/>
        <v>0</v>
      </c>
      <c r="H34" s="409">
        <f t="shared" si="1"/>
        <v>0</v>
      </c>
      <c r="I34" s="409">
        <f t="shared" si="1"/>
        <v>0</v>
      </c>
    </row>
    <row r="35" spans="1:9" ht="15">
      <c r="A35" s="558"/>
      <c r="B35" s="562" t="s">
        <v>183</v>
      </c>
      <c r="C35" s="563"/>
      <c r="D35" s="409">
        <v>0</v>
      </c>
      <c r="E35" s="409">
        <v>0</v>
      </c>
      <c r="F35" s="409">
        <v>0</v>
      </c>
      <c r="G35" s="409">
        <v>0</v>
      </c>
      <c r="H35" s="409">
        <v>0</v>
      </c>
      <c r="I35" s="409">
        <v>0</v>
      </c>
    </row>
    <row r="36" spans="1:9" ht="15">
      <c r="A36" s="8"/>
      <c r="B36" s="106"/>
      <c r="C36" s="107" t="s">
        <v>184</v>
      </c>
      <c r="D36" s="409">
        <v>0</v>
      </c>
      <c r="E36" s="409">
        <v>0</v>
      </c>
      <c r="F36" s="409">
        <v>0</v>
      </c>
      <c r="G36" s="409">
        <v>0</v>
      </c>
      <c r="H36" s="409">
        <v>0</v>
      </c>
      <c r="I36" s="409">
        <v>0</v>
      </c>
    </row>
    <row r="37" spans="1:9" ht="15">
      <c r="A37" s="8"/>
      <c r="B37" s="106"/>
      <c r="C37" s="107" t="s">
        <v>185</v>
      </c>
      <c r="D37" s="409">
        <v>0</v>
      </c>
      <c r="E37" s="409">
        <v>0</v>
      </c>
      <c r="F37" s="409">
        <v>0</v>
      </c>
      <c r="G37" s="409">
        <v>0</v>
      </c>
      <c r="H37" s="409">
        <v>0</v>
      </c>
      <c r="I37" s="409">
        <v>0</v>
      </c>
    </row>
    <row r="38" spans="1:9" ht="15">
      <c r="A38" s="8"/>
      <c r="B38" s="106"/>
      <c r="C38" s="107" t="s">
        <v>186</v>
      </c>
      <c r="D38" s="409">
        <v>0</v>
      </c>
      <c r="E38" s="409">
        <v>0</v>
      </c>
      <c r="F38" s="409">
        <v>0</v>
      </c>
      <c r="G38" s="409">
        <v>0</v>
      </c>
      <c r="H38" s="409">
        <v>0</v>
      </c>
      <c r="I38" s="409">
        <v>0</v>
      </c>
    </row>
    <row r="39" spans="1:9" ht="15">
      <c r="A39" s="558"/>
      <c r="B39" s="564"/>
      <c r="C39" s="107" t="s">
        <v>187</v>
      </c>
      <c r="D39" s="409">
        <v>0</v>
      </c>
      <c r="E39" s="409">
        <v>0</v>
      </c>
      <c r="F39" s="409">
        <v>0</v>
      </c>
      <c r="G39" s="409">
        <v>0</v>
      </c>
      <c r="H39" s="409">
        <v>0</v>
      </c>
      <c r="I39" s="409">
        <v>0</v>
      </c>
    </row>
    <row r="40" spans="1:9" ht="15">
      <c r="A40" s="558"/>
      <c r="B40" s="564"/>
      <c r="C40" s="107" t="s">
        <v>188</v>
      </c>
      <c r="D40" s="409">
        <v>0</v>
      </c>
      <c r="E40" s="409">
        <v>0</v>
      </c>
      <c r="F40" s="409">
        <v>0</v>
      </c>
      <c r="G40" s="409">
        <v>0</v>
      </c>
      <c r="H40" s="409">
        <v>0</v>
      </c>
      <c r="I40" s="409">
        <v>0</v>
      </c>
    </row>
    <row r="41" spans="1:9" ht="15">
      <c r="A41" s="8"/>
      <c r="B41" s="108"/>
      <c r="C41" s="107" t="s">
        <v>189</v>
      </c>
      <c r="D41" s="409">
        <v>0</v>
      </c>
      <c r="E41" s="409">
        <v>0</v>
      </c>
      <c r="F41" s="409">
        <v>0</v>
      </c>
      <c r="G41" s="409">
        <v>0</v>
      </c>
      <c r="H41" s="409">
        <v>0</v>
      </c>
      <c r="I41" s="409">
        <v>0</v>
      </c>
    </row>
    <row r="42" spans="1:9" ht="15">
      <c r="A42" s="8"/>
      <c r="B42" s="569" t="s">
        <v>190</v>
      </c>
      <c r="C42" s="563"/>
      <c r="D42" s="409">
        <v>0</v>
      </c>
      <c r="E42" s="409">
        <v>0</v>
      </c>
      <c r="F42" s="409">
        <v>0</v>
      </c>
      <c r="G42" s="409">
        <v>0</v>
      </c>
      <c r="H42" s="409">
        <v>0</v>
      </c>
      <c r="I42" s="409">
        <v>0</v>
      </c>
    </row>
    <row r="43" spans="1:9" ht="15">
      <c r="A43" s="8"/>
      <c r="B43" s="569" t="s">
        <v>191</v>
      </c>
      <c r="C43" s="563"/>
      <c r="D43" s="409">
        <f>D44</f>
        <v>0</v>
      </c>
      <c r="E43" s="409">
        <v>0</v>
      </c>
      <c r="F43" s="409">
        <f>F44</f>
        <v>0</v>
      </c>
      <c r="G43" s="409">
        <f>G44</f>
        <v>4</v>
      </c>
      <c r="H43" s="409">
        <f>H44</f>
        <v>4</v>
      </c>
      <c r="I43" s="409">
        <f>I44</f>
        <v>4</v>
      </c>
    </row>
    <row r="44" spans="1:9" ht="15">
      <c r="A44" s="8"/>
      <c r="B44" s="106"/>
      <c r="C44" s="107" t="s">
        <v>192</v>
      </c>
      <c r="D44" s="409">
        <v>0</v>
      </c>
      <c r="E44" s="409">
        <v>0</v>
      </c>
      <c r="F44" s="409">
        <v>0</v>
      </c>
      <c r="G44" s="409">
        <v>4</v>
      </c>
      <c r="H44" s="409">
        <v>4</v>
      </c>
      <c r="I44" s="409">
        <v>4</v>
      </c>
    </row>
    <row r="45" spans="1:9" ht="15">
      <c r="A45" s="8"/>
      <c r="B45" s="562" t="s">
        <v>193</v>
      </c>
      <c r="C45" s="563"/>
      <c r="D45" s="409">
        <v>34100000</v>
      </c>
      <c r="E45" s="409">
        <v>1735642.62</v>
      </c>
      <c r="F45" s="409">
        <v>35835642.62</v>
      </c>
      <c r="G45" s="409">
        <v>28225090.48</v>
      </c>
      <c r="H45" s="409">
        <v>28225090.48</v>
      </c>
      <c r="I45" s="409">
        <f aca="true" t="shared" si="2" ref="I45">I46+I47</f>
        <v>-5874909.52</v>
      </c>
    </row>
    <row r="46" spans="1:9" ht="15">
      <c r="A46" s="8"/>
      <c r="B46" s="106"/>
      <c r="C46" s="107" t="s">
        <v>194</v>
      </c>
      <c r="D46" s="409">
        <v>34100000</v>
      </c>
      <c r="E46" s="409">
        <v>1735642.62</v>
      </c>
      <c r="F46" s="409">
        <v>35835642.62</v>
      </c>
      <c r="G46" s="409">
        <v>28225090.48</v>
      </c>
      <c r="H46" s="409">
        <v>28225090.48</v>
      </c>
      <c r="I46" s="409">
        <f aca="true" t="shared" si="3" ref="I46">H46-D46</f>
        <v>-5874909.52</v>
      </c>
    </row>
    <row r="47" spans="1:9" ht="15">
      <c r="A47" s="8"/>
      <c r="B47" s="106"/>
      <c r="C47" s="107" t="s">
        <v>195</v>
      </c>
      <c r="D47" s="409">
        <v>0</v>
      </c>
      <c r="E47" s="409">
        <v>0</v>
      </c>
      <c r="F47" s="409">
        <v>0</v>
      </c>
      <c r="G47" s="409">
        <v>0</v>
      </c>
      <c r="H47" s="409">
        <v>0</v>
      </c>
      <c r="I47" s="409">
        <v>0</v>
      </c>
    </row>
    <row r="48" spans="1:9" ht="15">
      <c r="A48" s="8"/>
      <c r="B48" s="106"/>
      <c r="C48" s="109"/>
      <c r="D48" s="409"/>
      <c r="E48" s="409"/>
      <c r="F48" s="409"/>
      <c r="G48" s="409"/>
      <c r="H48" s="409"/>
      <c r="I48" s="409"/>
    </row>
    <row r="49" spans="1:9" ht="15">
      <c r="A49" s="566" t="s">
        <v>196</v>
      </c>
      <c r="B49" s="567"/>
      <c r="C49" s="560"/>
      <c r="D49" s="410"/>
      <c r="E49" s="410"/>
      <c r="F49" s="410"/>
      <c r="G49" s="410"/>
      <c r="H49" s="410"/>
      <c r="I49" s="410"/>
    </row>
    <row r="50" spans="1:10" ht="15">
      <c r="A50" s="566" t="s">
        <v>197</v>
      </c>
      <c r="B50" s="567"/>
      <c r="C50" s="560"/>
      <c r="D50" s="411">
        <f aca="true" t="shared" si="4" ref="D50:F50">D18+D19+D20+D21+D22+D23+D24+D25+D37+D44+D46+D14+D15+D17</f>
        <v>34100000</v>
      </c>
      <c r="E50" s="411">
        <f t="shared" si="4"/>
        <v>1735642.62</v>
      </c>
      <c r="F50" s="411">
        <f t="shared" si="4"/>
        <v>35835642.62</v>
      </c>
      <c r="G50" s="411">
        <f>G18+G19+G20+G21+G22+G23+G24+G25+G37+G44+G46+G14+G15+G17</f>
        <v>30285354.509999998</v>
      </c>
      <c r="H50" s="411">
        <f aca="true" t="shared" si="5" ref="H50:I50">H18+H19+H20+H21+H22+H23+H24+H25+H37+H44+H46+H14+H15+H17</f>
        <v>30092372.52</v>
      </c>
      <c r="I50" s="411">
        <f t="shared" si="5"/>
        <v>-4007627.4799999995</v>
      </c>
      <c r="J50" s="110"/>
    </row>
    <row r="51" spans="1:11" ht="15">
      <c r="A51" s="558"/>
      <c r="B51" s="568"/>
      <c r="C51" s="565"/>
      <c r="D51" s="411"/>
      <c r="E51" s="411"/>
      <c r="F51" s="411"/>
      <c r="G51" s="411"/>
      <c r="H51" s="411"/>
      <c r="I51" s="411"/>
      <c r="K51" s="110"/>
    </row>
    <row r="52" spans="1:9" ht="15">
      <c r="A52" s="566" t="s">
        <v>198</v>
      </c>
      <c r="B52" s="567"/>
      <c r="C52" s="560"/>
      <c r="D52" s="561"/>
      <c r="E52" s="561"/>
      <c r="F52" s="561"/>
      <c r="G52" s="561"/>
      <c r="H52" s="561"/>
      <c r="I52" s="561"/>
    </row>
    <row r="53" spans="1:9" ht="15">
      <c r="A53" s="566" t="s">
        <v>199</v>
      </c>
      <c r="B53" s="567"/>
      <c r="C53" s="560"/>
      <c r="D53" s="561"/>
      <c r="E53" s="561"/>
      <c r="F53" s="561"/>
      <c r="G53" s="561"/>
      <c r="H53" s="561"/>
      <c r="I53" s="561"/>
    </row>
    <row r="54" spans="1:9" ht="15">
      <c r="A54" s="8"/>
      <c r="B54" s="106"/>
      <c r="C54" s="109"/>
      <c r="D54" s="412"/>
      <c r="E54" s="412"/>
      <c r="F54" s="412"/>
      <c r="G54" s="412"/>
      <c r="H54" s="412"/>
      <c r="I54" s="412"/>
    </row>
    <row r="55" spans="1:9" ht="15">
      <c r="A55" s="566" t="s">
        <v>200</v>
      </c>
      <c r="B55" s="567"/>
      <c r="C55" s="560"/>
      <c r="D55" s="409"/>
      <c r="E55" s="409"/>
      <c r="F55" s="409"/>
      <c r="G55" s="409"/>
      <c r="H55" s="409"/>
      <c r="I55" s="409"/>
    </row>
    <row r="56" spans="1:9" ht="15">
      <c r="A56" s="8"/>
      <c r="B56" s="562" t="s">
        <v>201</v>
      </c>
      <c r="C56" s="563"/>
      <c r="D56" s="369">
        <f aca="true" t="shared" si="6" ref="D56:I56">D57+D59+D61+D63+D66+D67+D69+D71</f>
        <v>0</v>
      </c>
      <c r="E56" s="369">
        <f t="shared" si="6"/>
        <v>0</v>
      </c>
      <c r="F56" s="369">
        <f t="shared" si="6"/>
        <v>0</v>
      </c>
      <c r="G56" s="369">
        <f t="shared" si="6"/>
        <v>1839.59</v>
      </c>
      <c r="H56" s="369">
        <f t="shared" si="6"/>
        <v>1839.59</v>
      </c>
      <c r="I56" s="369">
        <f t="shared" si="6"/>
        <v>1840</v>
      </c>
    </row>
    <row r="57" spans="1:9" ht="15">
      <c r="A57" s="558"/>
      <c r="B57" s="564"/>
      <c r="C57" s="107" t="s">
        <v>202</v>
      </c>
      <c r="D57" s="561">
        <v>0</v>
      </c>
      <c r="E57" s="561">
        <v>0</v>
      </c>
      <c r="F57" s="561">
        <v>0</v>
      </c>
      <c r="G57" s="561">
        <v>0</v>
      </c>
      <c r="H57" s="561">
        <v>0</v>
      </c>
      <c r="I57" s="561">
        <v>0</v>
      </c>
    </row>
    <row r="58" spans="1:9" ht="15">
      <c r="A58" s="558"/>
      <c r="B58" s="564"/>
      <c r="C58" s="107" t="s">
        <v>203</v>
      </c>
      <c r="D58" s="561"/>
      <c r="E58" s="561"/>
      <c r="F58" s="561"/>
      <c r="G58" s="561"/>
      <c r="H58" s="561"/>
      <c r="I58" s="561"/>
    </row>
    <row r="59" spans="1:9" ht="15">
      <c r="A59" s="558"/>
      <c r="B59" s="564"/>
      <c r="C59" s="107" t="s">
        <v>204</v>
      </c>
      <c r="D59" s="561">
        <v>0</v>
      </c>
      <c r="E59" s="561">
        <v>0</v>
      </c>
      <c r="F59" s="561">
        <v>0</v>
      </c>
      <c r="G59" s="561">
        <v>0</v>
      </c>
      <c r="H59" s="561">
        <v>0</v>
      </c>
      <c r="I59" s="561">
        <v>0</v>
      </c>
    </row>
    <row r="60" spans="1:9" ht="15">
      <c r="A60" s="558"/>
      <c r="B60" s="564"/>
      <c r="C60" s="107" t="s">
        <v>205</v>
      </c>
      <c r="D60" s="561"/>
      <c r="E60" s="561"/>
      <c r="F60" s="561"/>
      <c r="G60" s="561"/>
      <c r="H60" s="561"/>
      <c r="I60" s="561"/>
    </row>
    <row r="61" spans="1:9" ht="15">
      <c r="A61" s="558"/>
      <c r="B61" s="564"/>
      <c r="C61" s="107" t="s">
        <v>206</v>
      </c>
      <c r="D61" s="561">
        <v>0</v>
      </c>
      <c r="E61" s="561">
        <v>0</v>
      </c>
      <c r="F61" s="561">
        <v>0</v>
      </c>
      <c r="G61" s="561">
        <v>0</v>
      </c>
      <c r="H61" s="561">
        <v>0</v>
      </c>
      <c r="I61" s="561">
        <v>0</v>
      </c>
    </row>
    <row r="62" spans="1:9" ht="15">
      <c r="A62" s="558"/>
      <c r="B62" s="564"/>
      <c r="C62" s="107" t="s">
        <v>207</v>
      </c>
      <c r="D62" s="561"/>
      <c r="E62" s="561"/>
      <c r="F62" s="561"/>
      <c r="G62" s="561"/>
      <c r="H62" s="561"/>
      <c r="I62" s="561"/>
    </row>
    <row r="63" spans="1:9" ht="15">
      <c r="A63" s="558"/>
      <c r="B63" s="564"/>
      <c r="C63" s="107" t="s">
        <v>208</v>
      </c>
      <c r="D63" s="561">
        <v>0</v>
      </c>
      <c r="E63" s="561">
        <v>0</v>
      </c>
      <c r="F63" s="561">
        <v>0</v>
      </c>
      <c r="G63" s="561">
        <v>0</v>
      </c>
      <c r="H63" s="561">
        <v>0</v>
      </c>
      <c r="I63" s="561">
        <v>0</v>
      </c>
    </row>
    <row r="64" spans="1:9" ht="15">
      <c r="A64" s="558"/>
      <c r="B64" s="564"/>
      <c r="C64" s="107" t="s">
        <v>209</v>
      </c>
      <c r="D64" s="561"/>
      <c r="E64" s="561"/>
      <c r="F64" s="561"/>
      <c r="G64" s="561"/>
      <c r="H64" s="561"/>
      <c r="I64" s="561"/>
    </row>
    <row r="65" spans="1:9" ht="15">
      <c r="A65" s="558"/>
      <c r="B65" s="564"/>
      <c r="C65" s="107" t="s">
        <v>210</v>
      </c>
      <c r="D65" s="561"/>
      <c r="E65" s="561"/>
      <c r="F65" s="561"/>
      <c r="G65" s="561"/>
      <c r="H65" s="561"/>
      <c r="I65" s="561"/>
    </row>
    <row r="66" spans="1:9" ht="15">
      <c r="A66" s="8"/>
      <c r="B66" s="106"/>
      <c r="C66" s="107" t="s">
        <v>211</v>
      </c>
      <c r="D66" s="409">
        <v>0</v>
      </c>
      <c r="E66" s="409">
        <v>0</v>
      </c>
      <c r="F66" s="409">
        <v>0</v>
      </c>
      <c r="G66" s="409">
        <v>0</v>
      </c>
      <c r="H66" s="409">
        <v>0</v>
      </c>
      <c r="I66" s="409">
        <v>0</v>
      </c>
    </row>
    <row r="67" spans="1:9" ht="15">
      <c r="A67" s="558"/>
      <c r="B67" s="562"/>
      <c r="C67" s="107" t="s">
        <v>212</v>
      </c>
      <c r="D67" s="561">
        <v>0</v>
      </c>
      <c r="E67" s="561">
        <v>0</v>
      </c>
      <c r="F67" s="561">
        <v>0</v>
      </c>
      <c r="G67" s="561">
        <v>1839.59</v>
      </c>
      <c r="H67" s="561">
        <v>1839.59</v>
      </c>
      <c r="I67" s="561">
        <v>1840</v>
      </c>
    </row>
    <row r="68" spans="1:9" ht="15">
      <c r="A68" s="558"/>
      <c r="B68" s="562"/>
      <c r="C68" s="107" t="s">
        <v>213</v>
      </c>
      <c r="D68" s="561"/>
      <c r="E68" s="561"/>
      <c r="F68" s="561"/>
      <c r="G68" s="561"/>
      <c r="H68" s="561"/>
      <c r="I68" s="561"/>
    </row>
    <row r="69" spans="1:9" ht="15">
      <c r="A69" s="558"/>
      <c r="B69" s="564"/>
      <c r="C69" s="107" t="s">
        <v>214</v>
      </c>
      <c r="D69" s="561">
        <v>0</v>
      </c>
      <c r="E69" s="561">
        <v>0</v>
      </c>
      <c r="F69" s="561">
        <v>0</v>
      </c>
      <c r="G69" s="561">
        <v>0</v>
      </c>
      <c r="H69" s="561">
        <v>0</v>
      </c>
      <c r="I69" s="561">
        <v>0</v>
      </c>
    </row>
    <row r="70" spans="1:9" ht="15">
      <c r="A70" s="558"/>
      <c r="B70" s="564"/>
      <c r="C70" s="107" t="s">
        <v>215</v>
      </c>
      <c r="D70" s="561"/>
      <c r="E70" s="561"/>
      <c r="F70" s="561"/>
      <c r="G70" s="561"/>
      <c r="H70" s="561"/>
      <c r="I70" s="561"/>
    </row>
    <row r="71" spans="1:9" ht="15">
      <c r="A71" s="558"/>
      <c r="B71" s="564"/>
      <c r="C71" s="107" t="s">
        <v>216</v>
      </c>
      <c r="D71" s="561">
        <v>0</v>
      </c>
      <c r="E71" s="561">
        <v>0</v>
      </c>
      <c r="F71" s="561">
        <v>0</v>
      </c>
      <c r="G71" s="561">
        <v>0</v>
      </c>
      <c r="H71" s="561">
        <v>0</v>
      </c>
      <c r="I71" s="561">
        <v>0</v>
      </c>
    </row>
    <row r="72" spans="1:9" ht="15">
      <c r="A72" s="558"/>
      <c r="B72" s="564"/>
      <c r="C72" s="107" t="s">
        <v>217</v>
      </c>
      <c r="D72" s="561"/>
      <c r="E72" s="561"/>
      <c r="F72" s="561"/>
      <c r="G72" s="561"/>
      <c r="H72" s="561"/>
      <c r="I72" s="561"/>
    </row>
    <row r="73" spans="1:9" ht="15">
      <c r="A73" s="8"/>
      <c r="B73" s="562" t="s">
        <v>218</v>
      </c>
      <c r="C73" s="563"/>
      <c r="D73" s="369">
        <f aca="true" t="shared" si="7" ref="D73:F73">D74+D75+D76+D77</f>
        <v>0</v>
      </c>
      <c r="E73" s="369">
        <f t="shared" si="7"/>
        <v>0</v>
      </c>
      <c r="F73" s="369">
        <f t="shared" si="7"/>
        <v>0</v>
      </c>
      <c r="G73" s="369">
        <f aca="true" t="shared" si="8" ref="G73:H73">SUM(G74:G77)</f>
        <v>3838.33</v>
      </c>
      <c r="H73" s="369">
        <f t="shared" si="8"/>
        <v>3838.33</v>
      </c>
      <c r="I73" s="369">
        <v>3825</v>
      </c>
    </row>
    <row r="74" spans="1:9" ht="15">
      <c r="A74" s="8"/>
      <c r="B74" s="106"/>
      <c r="C74" s="107" t="s">
        <v>219</v>
      </c>
      <c r="D74" s="409">
        <v>0</v>
      </c>
      <c r="E74" s="409">
        <v>0</v>
      </c>
      <c r="F74" s="409">
        <v>0</v>
      </c>
      <c r="G74" s="409">
        <v>0</v>
      </c>
      <c r="H74" s="409">
        <v>0</v>
      </c>
      <c r="I74" s="409">
        <v>0</v>
      </c>
    </row>
    <row r="75" spans="1:9" ht="15">
      <c r="A75" s="8"/>
      <c r="B75" s="106"/>
      <c r="C75" s="107" t="s">
        <v>220</v>
      </c>
      <c r="D75" s="409">
        <v>0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</row>
    <row r="76" spans="1:9" ht="15">
      <c r="A76" s="8"/>
      <c r="B76" s="106"/>
      <c r="C76" s="107" t="s">
        <v>221</v>
      </c>
      <c r="D76" s="409">
        <v>0</v>
      </c>
      <c r="E76" s="409">
        <v>0</v>
      </c>
      <c r="F76" s="409">
        <v>0</v>
      </c>
      <c r="G76" s="409">
        <v>0</v>
      </c>
      <c r="H76" s="409">
        <v>0</v>
      </c>
      <c r="I76" s="409">
        <v>0</v>
      </c>
    </row>
    <row r="77" spans="1:9" ht="15">
      <c r="A77" s="8"/>
      <c r="B77" s="106"/>
      <c r="C77" s="107" t="s">
        <v>222</v>
      </c>
      <c r="D77" s="409">
        <v>0</v>
      </c>
      <c r="E77" s="409">
        <v>0</v>
      </c>
      <c r="F77" s="409">
        <v>0</v>
      </c>
      <c r="G77" s="409">
        <v>3838.33</v>
      </c>
      <c r="H77" s="409">
        <v>3838.33</v>
      </c>
      <c r="I77" s="409">
        <f>H77-D77</f>
        <v>3838.33</v>
      </c>
    </row>
    <row r="78" spans="1:9" ht="15">
      <c r="A78" s="8"/>
      <c r="B78" s="562" t="s">
        <v>223</v>
      </c>
      <c r="C78" s="563"/>
      <c r="D78" s="369">
        <v>0</v>
      </c>
      <c r="E78" s="369">
        <v>0</v>
      </c>
      <c r="F78" s="369">
        <v>0</v>
      </c>
      <c r="G78" s="369">
        <v>0</v>
      </c>
      <c r="H78" s="369">
        <v>0</v>
      </c>
      <c r="I78" s="369">
        <v>0</v>
      </c>
    </row>
    <row r="79" spans="1:9" ht="15">
      <c r="A79" s="558"/>
      <c r="B79" s="564"/>
      <c r="C79" s="107" t="s">
        <v>224</v>
      </c>
      <c r="D79" s="561">
        <v>0</v>
      </c>
      <c r="E79" s="561">
        <v>0</v>
      </c>
      <c r="F79" s="561">
        <v>0</v>
      </c>
      <c r="G79" s="561">
        <v>0</v>
      </c>
      <c r="H79" s="561">
        <v>0</v>
      </c>
      <c r="I79" s="561">
        <v>0</v>
      </c>
    </row>
    <row r="80" spans="1:9" ht="15">
      <c r="A80" s="558"/>
      <c r="B80" s="564"/>
      <c r="C80" s="107" t="s">
        <v>225</v>
      </c>
      <c r="D80" s="561"/>
      <c r="E80" s="561"/>
      <c r="F80" s="561"/>
      <c r="G80" s="561"/>
      <c r="H80" s="561"/>
      <c r="I80" s="561"/>
    </row>
    <row r="81" spans="1:9" ht="15">
      <c r="A81" s="8"/>
      <c r="B81" s="106"/>
      <c r="C81" s="107" t="s">
        <v>226</v>
      </c>
      <c r="D81" s="409">
        <v>0</v>
      </c>
      <c r="E81" s="409">
        <v>0</v>
      </c>
      <c r="F81" s="409">
        <v>0</v>
      </c>
      <c r="G81" s="409">
        <v>0</v>
      </c>
      <c r="H81" s="409">
        <v>0</v>
      </c>
      <c r="I81" s="409">
        <v>0</v>
      </c>
    </row>
    <row r="82" spans="1:9" ht="15">
      <c r="A82" s="558"/>
      <c r="B82" s="562" t="s">
        <v>227</v>
      </c>
      <c r="C82" s="563"/>
      <c r="D82" s="561">
        <v>30433617</v>
      </c>
      <c r="E82" s="561">
        <v>0</v>
      </c>
      <c r="F82" s="561">
        <v>30433617</v>
      </c>
      <c r="G82" s="561">
        <v>23665115</v>
      </c>
      <c r="H82" s="561">
        <v>23665115</v>
      </c>
      <c r="I82" s="561">
        <f>+H82-D82</f>
        <v>-6768502</v>
      </c>
    </row>
    <row r="83" spans="1:11" ht="15">
      <c r="A83" s="558"/>
      <c r="B83" s="562" t="s">
        <v>228</v>
      </c>
      <c r="C83" s="563"/>
      <c r="D83" s="561"/>
      <c r="E83" s="561"/>
      <c r="F83" s="561"/>
      <c r="G83" s="561"/>
      <c r="H83" s="561"/>
      <c r="I83" s="561"/>
      <c r="K83" s="110"/>
    </row>
    <row r="84" spans="1:9" ht="15">
      <c r="A84" s="8"/>
      <c r="B84" s="562" t="s">
        <v>229</v>
      </c>
      <c r="C84" s="563"/>
      <c r="D84" s="409">
        <v>0</v>
      </c>
      <c r="E84" s="409">
        <v>0</v>
      </c>
      <c r="F84" s="409">
        <v>0</v>
      </c>
      <c r="G84" s="409">
        <v>0</v>
      </c>
      <c r="H84" s="409">
        <v>0</v>
      </c>
      <c r="I84" s="409">
        <v>0</v>
      </c>
    </row>
    <row r="85" spans="1:9" ht="15">
      <c r="A85" s="8"/>
      <c r="B85" s="564"/>
      <c r="C85" s="565"/>
      <c r="D85" s="412"/>
      <c r="E85" s="412"/>
      <c r="F85" s="412"/>
      <c r="G85" s="412"/>
      <c r="H85" s="412"/>
      <c r="I85" s="412"/>
    </row>
    <row r="86" spans="1:9" ht="15">
      <c r="A86" s="566" t="s">
        <v>230</v>
      </c>
      <c r="B86" s="567"/>
      <c r="C86" s="560"/>
      <c r="D86" s="413">
        <f>D56+D73+D82+D84</f>
        <v>30433617</v>
      </c>
      <c r="E86" s="413">
        <f>E56+E73+E82+E84</f>
        <v>0</v>
      </c>
      <c r="F86" s="413">
        <f>F56+F73+F82+F84</f>
        <v>30433617</v>
      </c>
      <c r="G86" s="413">
        <v>23670792</v>
      </c>
      <c r="H86" s="413">
        <v>23670792</v>
      </c>
      <c r="I86" s="413">
        <f>+H86-D86</f>
        <v>-6762825</v>
      </c>
    </row>
    <row r="87" spans="1:9" ht="15">
      <c r="A87" s="566" t="s">
        <v>231</v>
      </c>
      <c r="B87" s="567"/>
      <c r="C87" s="560"/>
      <c r="D87" s="413"/>
      <c r="E87" s="413"/>
      <c r="F87" s="413"/>
      <c r="G87" s="413"/>
      <c r="H87" s="413"/>
      <c r="I87" s="413"/>
    </row>
    <row r="88" spans="1:9" ht="15">
      <c r="A88" s="8"/>
      <c r="B88" s="564"/>
      <c r="C88" s="565"/>
      <c r="D88" s="412"/>
      <c r="E88" s="412"/>
      <c r="F88" s="412"/>
      <c r="G88" s="412"/>
      <c r="H88" s="412"/>
      <c r="I88" s="412"/>
    </row>
    <row r="89" spans="1:9" ht="15">
      <c r="A89" s="566" t="s">
        <v>232</v>
      </c>
      <c r="B89" s="567"/>
      <c r="C89" s="560"/>
      <c r="D89" s="369">
        <v>0</v>
      </c>
      <c r="E89" s="369">
        <v>0</v>
      </c>
      <c r="F89" s="369">
        <v>0</v>
      </c>
      <c r="G89" s="369">
        <v>0</v>
      </c>
      <c r="H89" s="369">
        <v>0</v>
      </c>
      <c r="I89" s="369">
        <v>0</v>
      </c>
    </row>
    <row r="90" spans="1:11" ht="15">
      <c r="A90" s="8"/>
      <c r="B90" s="562" t="s">
        <v>233</v>
      </c>
      <c r="C90" s="563"/>
      <c r="D90" s="409">
        <v>0</v>
      </c>
      <c r="E90" s="409">
        <v>0</v>
      </c>
      <c r="F90" s="409">
        <v>0</v>
      </c>
      <c r="G90" s="409">
        <v>0</v>
      </c>
      <c r="H90" s="409">
        <v>0</v>
      </c>
      <c r="I90" s="409">
        <v>0</v>
      </c>
      <c r="K90" s="111"/>
    </row>
    <row r="91" spans="1:9" ht="15">
      <c r="A91" s="8"/>
      <c r="B91" s="564"/>
      <c r="C91" s="565"/>
      <c r="D91" s="409"/>
      <c r="E91" s="409"/>
      <c r="F91" s="409"/>
      <c r="G91" s="409"/>
      <c r="H91" s="409"/>
      <c r="I91" s="409"/>
    </row>
    <row r="92" spans="1:11" ht="15">
      <c r="A92" s="566" t="s">
        <v>234</v>
      </c>
      <c r="B92" s="567"/>
      <c r="C92" s="560"/>
      <c r="D92" s="369">
        <f>D50+D86+D89</f>
        <v>64533617</v>
      </c>
      <c r="E92" s="369">
        <f>E50+E86+E89</f>
        <v>1735642.62</v>
      </c>
      <c r="F92" s="369">
        <f>F50+F86+F89</f>
        <v>66269259.62</v>
      </c>
      <c r="G92" s="369">
        <v>53956147</v>
      </c>
      <c r="H92" s="369">
        <v>53763165</v>
      </c>
      <c r="I92" s="369">
        <v>-10770452</v>
      </c>
      <c r="K92" s="111"/>
    </row>
    <row r="93" spans="1:9" ht="15">
      <c r="A93" s="8"/>
      <c r="B93" s="564"/>
      <c r="C93" s="565"/>
      <c r="D93" s="414"/>
      <c r="E93" s="414"/>
      <c r="F93" s="414"/>
      <c r="G93" s="414"/>
      <c r="H93" s="414"/>
      <c r="I93" s="414"/>
    </row>
    <row r="94" spans="1:9" ht="15">
      <c r="A94" s="8"/>
      <c r="B94" s="559" t="s">
        <v>235</v>
      </c>
      <c r="C94" s="560"/>
      <c r="D94" s="414"/>
      <c r="E94" s="414"/>
      <c r="F94" s="414"/>
      <c r="G94" s="414"/>
      <c r="H94" s="414"/>
      <c r="I94" s="414"/>
    </row>
    <row r="95" spans="1:10" ht="15">
      <c r="A95" s="558"/>
      <c r="B95" s="562" t="s">
        <v>236</v>
      </c>
      <c r="C95" s="563"/>
      <c r="D95" s="561">
        <v>0</v>
      </c>
      <c r="E95" s="561">
        <v>0</v>
      </c>
      <c r="F95" s="561">
        <v>0</v>
      </c>
      <c r="G95" s="561">
        <v>0</v>
      </c>
      <c r="H95" s="561">
        <v>0</v>
      </c>
      <c r="I95" s="561">
        <v>0</v>
      </c>
      <c r="J95" s="110"/>
    </row>
    <row r="96" spans="1:9" ht="15">
      <c r="A96" s="558"/>
      <c r="B96" s="562" t="s">
        <v>237</v>
      </c>
      <c r="C96" s="563"/>
      <c r="D96" s="561"/>
      <c r="E96" s="561"/>
      <c r="F96" s="561"/>
      <c r="G96" s="561"/>
      <c r="H96" s="561"/>
      <c r="I96" s="561"/>
    </row>
    <row r="97" spans="1:9" ht="15">
      <c r="A97" s="558"/>
      <c r="B97" s="562" t="s">
        <v>238</v>
      </c>
      <c r="C97" s="563"/>
      <c r="D97" s="557">
        <v>0</v>
      </c>
      <c r="E97" s="557">
        <v>0</v>
      </c>
      <c r="F97" s="557">
        <v>0</v>
      </c>
      <c r="G97" s="557">
        <v>0</v>
      </c>
      <c r="H97" s="557">
        <v>0</v>
      </c>
      <c r="I97" s="557">
        <v>0</v>
      </c>
    </row>
    <row r="98" spans="1:9" ht="15">
      <c r="A98" s="558"/>
      <c r="B98" s="562" t="s">
        <v>239</v>
      </c>
      <c r="C98" s="563"/>
      <c r="D98" s="557"/>
      <c r="E98" s="557"/>
      <c r="F98" s="557"/>
      <c r="G98" s="557"/>
      <c r="H98" s="557"/>
      <c r="I98" s="557"/>
    </row>
    <row r="99" spans="1:9" ht="15">
      <c r="A99" s="558"/>
      <c r="B99" s="562" t="s">
        <v>134</v>
      </c>
      <c r="C99" s="563"/>
      <c r="D99" s="557"/>
      <c r="E99" s="557"/>
      <c r="F99" s="557"/>
      <c r="G99" s="557"/>
      <c r="H99" s="557"/>
      <c r="I99" s="557"/>
    </row>
    <row r="100" spans="1:9" ht="15">
      <c r="A100" s="558"/>
      <c r="B100" s="559" t="s">
        <v>572</v>
      </c>
      <c r="C100" s="560"/>
      <c r="D100" s="554">
        <v>0</v>
      </c>
      <c r="E100" s="554">
        <v>0</v>
      </c>
      <c r="F100" s="554">
        <v>0</v>
      </c>
      <c r="G100" s="554">
        <v>0</v>
      </c>
      <c r="H100" s="554">
        <v>0</v>
      </c>
      <c r="I100" s="554">
        <v>0</v>
      </c>
    </row>
    <row r="101" spans="1:11" ht="15">
      <c r="A101" s="558"/>
      <c r="B101" s="559"/>
      <c r="C101" s="560"/>
      <c r="D101" s="554"/>
      <c r="E101" s="554"/>
      <c r="F101" s="554"/>
      <c r="G101" s="554"/>
      <c r="H101" s="554"/>
      <c r="I101" s="554"/>
      <c r="K101" s="110"/>
    </row>
    <row r="102" spans="1:9" ht="15">
      <c r="A102" s="11"/>
      <c r="B102" s="555"/>
      <c r="C102" s="556"/>
      <c r="D102" s="112"/>
      <c r="E102" s="112"/>
      <c r="F102" s="112"/>
      <c r="G102" s="112"/>
      <c r="H102" s="112"/>
      <c r="I102" s="112"/>
    </row>
    <row r="103" spans="1:9" ht="15">
      <c r="A103" s="553"/>
      <c r="B103" s="553"/>
      <c r="C103" s="553"/>
      <c r="D103" s="553"/>
      <c r="E103" s="553"/>
      <c r="F103" s="553"/>
      <c r="G103" s="553"/>
      <c r="H103" s="553"/>
      <c r="I103" s="553"/>
    </row>
    <row r="104" spans="1:9" ht="15">
      <c r="A104" s="204"/>
      <c r="B104" s="204"/>
      <c r="C104" s="204"/>
      <c r="D104" s="204"/>
      <c r="E104" s="204"/>
      <c r="F104" s="204"/>
      <c r="G104" s="296"/>
      <c r="H104" s="204"/>
      <c r="I104" s="204"/>
    </row>
    <row r="105" spans="1:9" ht="15">
      <c r="A105" s="204"/>
      <c r="B105" s="204"/>
      <c r="C105" s="204"/>
      <c r="D105" s="214"/>
      <c r="E105" s="214"/>
      <c r="F105" s="214"/>
      <c r="G105" s="214"/>
      <c r="H105" s="214"/>
      <c r="I105" s="214"/>
    </row>
    <row r="106" spans="1:9" ht="15">
      <c r="A106" s="204"/>
      <c r="B106" s="204"/>
      <c r="C106" s="204"/>
      <c r="D106" s="204"/>
      <c r="E106" s="204"/>
      <c r="F106" s="214"/>
      <c r="G106" s="214"/>
      <c r="H106" s="204"/>
      <c r="I106" s="204"/>
    </row>
    <row r="107" spans="1:9" ht="15">
      <c r="A107" s="204"/>
      <c r="B107" s="204"/>
      <c r="C107" s="204"/>
      <c r="D107" s="214"/>
      <c r="E107" s="214"/>
      <c r="F107" s="214"/>
      <c r="G107" s="214"/>
      <c r="H107" s="214"/>
      <c r="I107" s="214"/>
    </row>
    <row r="109" spans="2:8" ht="15">
      <c r="B109" s="20" t="s">
        <v>576</v>
      </c>
      <c r="C109" s="24"/>
      <c r="D109" s="50"/>
      <c r="E109" s="50"/>
      <c r="F109" s="570" t="s">
        <v>609</v>
      </c>
      <c r="G109" s="570"/>
      <c r="H109" s="570"/>
    </row>
    <row r="110" spans="2:8" ht="15">
      <c r="B110" s="20" t="s">
        <v>574</v>
      </c>
      <c r="C110" s="24"/>
      <c r="D110" s="50"/>
      <c r="E110" s="50"/>
      <c r="F110" s="570" t="s">
        <v>575</v>
      </c>
      <c r="G110" s="570"/>
      <c r="H110" s="570"/>
    </row>
    <row r="114" ht="15">
      <c r="G114" s="113">
        <v>4</v>
      </c>
    </row>
  </sheetData>
  <mergeCells count="171">
    <mergeCell ref="G7:G8"/>
    <mergeCell ref="H7:H8"/>
    <mergeCell ref="A9:C9"/>
    <mergeCell ref="A10:C10"/>
    <mergeCell ref="B11:C11"/>
    <mergeCell ref="A25:A26"/>
    <mergeCell ref="B25:B26"/>
    <mergeCell ref="A18:A19"/>
    <mergeCell ref="B18:C18"/>
    <mergeCell ref="B19:C19"/>
    <mergeCell ref="F109:H109"/>
    <mergeCell ref="F110:H110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2:C12"/>
    <mergeCell ref="B13:C13"/>
    <mergeCell ref="B14:C14"/>
    <mergeCell ref="B15:C15"/>
    <mergeCell ref="B16:C16"/>
    <mergeCell ref="B17:C17"/>
    <mergeCell ref="F7:F8"/>
    <mergeCell ref="A39:A40"/>
    <mergeCell ref="B39:B40"/>
    <mergeCell ref="A34:A35"/>
    <mergeCell ref="B34:C34"/>
    <mergeCell ref="B35:C35"/>
    <mergeCell ref="A32:A33"/>
    <mergeCell ref="B32:B33"/>
    <mergeCell ref="A27:A28"/>
    <mergeCell ref="B27:B28"/>
    <mergeCell ref="B42:C42"/>
    <mergeCell ref="B43:C43"/>
    <mergeCell ref="B45:C45"/>
    <mergeCell ref="A49:C49"/>
    <mergeCell ref="A50:C50"/>
    <mergeCell ref="A51:C51"/>
    <mergeCell ref="H52:H53"/>
    <mergeCell ref="I52:I53"/>
    <mergeCell ref="A55:C55"/>
    <mergeCell ref="B56:C56"/>
    <mergeCell ref="A57:A58"/>
    <mergeCell ref="B57:B58"/>
    <mergeCell ref="D57:D58"/>
    <mergeCell ref="E57:E58"/>
    <mergeCell ref="F57:F58"/>
    <mergeCell ref="G57:G58"/>
    <mergeCell ref="A52:C52"/>
    <mergeCell ref="A53:C53"/>
    <mergeCell ref="D52:D53"/>
    <mergeCell ref="E52:E53"/>
    <mergeCell ref="F52:F53"/>
    <mergeCell ref="G52:G53"/>
    <mergeCell ref="H57:H58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H61:H62"/>
    <mergeCell ref="I61:I62"/>
    <mergeCell ref="A63:A65"/>
    <mergeCell ref="B63:B65"/>
    <mergeCell ref="D63:D65"/>
    <mergeCell ref="E63:E65"/>
    <mergeCell ref="F63:F65"/>
    <mergeCell ref="G63:G65"/>
    <mergeCell ref="H63:H65"/>
    <mergeCell ref="I63:I65"/>
    <mergeCell ref="A61:A62"/>
    <mergeCell ref="B61:B62"/>
    <mergeCell ref="D61:D62"/>
    <mergeCell ref="E61:E62"/>
    <mergeCell ref="F61:F62"/>
    <mergeCell ref="G61:G62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71:H72"/>
    <mergeCell ref="I71:I72"/>
    <mergeCell ref="B73:C73"/>
    <mergeCell ref="B78:C78"/>
    <mergeCell ref="A79:A80"/>
    <mergeCell ref="B79:B80"/>
    <mergeCell ref="D79:D80"/>
    <mergeCell ref="E79:E80"/>
    <mergeCell ref="F79:F80"/>
    <mergeCell ref="G79:G80"/>
    <mergeCell ref="A71:A72"/>
    <mergeCell ref="B71:B72"/>
    <mergeCell ref="D71:D72"/>
    <mergeCell ref="E71:E72"/>
    <mergeCell ref="F71:F72"/>
    <mergeCell ref="G71:G72"/>
    <mergeCell ref="H79:H80"/>
    <mergeCell ref="I79:I80"/>
    <mergeCell ref="B88:C88"/>
    <mergeCell ref="A89:C89"/>
    <mergeCell ref="B90:C90"/>
    <mergeCell ref="B91:C91"/>
    <mergeCell ref="A92:C92"/>
    <mergeCell ref="I82:I83"/>
    <mergeCell ref="B84:C84"/>
    <mergeCell ref="B85:C85"/>
    <mergeCell ref="A86:C86"/>
    <mergeCell ref="A87:C87"/>
    <mergeCell ref="A82:A83"/>
    <mergeCell ref="B82:C82"/>
    <mergeCell ref="B83:C83"/>
    <mergeCell ref="D82:D83"/>
    <mergeCell ref="E82:E83"/>
    <mergeCell ref="F82:F83"/>
    <mergeCell ref="G82:G83"/>
    <mergeCell ref="H82:H83"/>
    <mergeCell ref="B98:C98"/>
    <mergeCell ref="B99:C99"/>
    <mergeCell ref="D97:D99"/>
    <mergeCell ref="B93:C93"/>
    <mergeCell ref="B94:C94"/>
    <mergeCell ref="A95:A96"/>
    <mergeCell ref="B95:C95"/>
    <mergeCell ref="B96:C96"/>
    <mergeCell ref="D95:D96"/>
    <mergeCell ref="A103:I103"/>
    <mergeCell ref="F100:F101"/>
    <mergeCell ref="G100:G101"/>
    <mergeCell ref="H100:H101"/>
    <mergeCell ref="I100:I101"/>
    <mergeCell ref="B102:C102"/>
    <mergeCell ref="A1:I1"/>
    <mergeCell ref="E97:E99"/>
    <mergeCell ref="F97:F99"/>
    <mergeCell ref="G97:G99"/>
    <mergeCell ref="H97:H99"/>
    <mergeCell ref="I97:I99"/>
    <mergeCell ref="A100:A101"/>
    <mergeCell ref="B100:C100"/>
    <mergeCell ref="B101:C101"/>
    <mergeCell ref="D100:D101"/>
    <mergeCell ref="E100:E101"/>
    <mergeCell ref="E95:E96"/>
    <mergeCell ref="F95:F96"/>
    <mergeCell ref="G95:G96"/>
    <mergeCell ref="H95:H96"/>
    <mergeCell ref="I95:I96"/>
    <mergeCell ref="A97:A99"/>
    <mergeCell ref="B97:C9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XFD181"/>
  <sheetViews>
    <sheetView view="pageBreakPreview" zoomScaleSheetLayoutView="100" workbookViewId="0" topLeftCell="A161">
      <selection activeCell="D169" sqref="D169"/>
    </sheetView>
  </sheetViews>
  <sheetFormatPr defaultColWidth="11.421875" defaultRowHeight="15"/>
  <cols>
    <col min="1" max="1" width="3.8515625" style="263" customWidth="1"/>
    <col min="2" max="2" width="66.8515625" style="133" bestFit="1" customWidth="1"/>
    <col min="3" max="3" width="11.421875" style="139" customWidth="1"/>
    <col min="4" max="4" width="13.8515625" style="139" bestFit="1" customWidth="1"/>
    <col min="5" max="5" width="18.28125" style="139" bestFit="1" customWidth="1"/>
    <col min="6" max="6" width="13.00390625" style="139" customWidth="1"/>
    <col min="7" max="7" width="12.140625" style="139" customWidth="1"/>
    <col min="8" max="8" width="13.7109375" style="139" bestFit="1" customWidth="1"/>
    <col min="9" max="9" width="26.00390625" style="277" hidden="1" customWidth="1"/>
    <col min="10" max="16384" width="11.421875" style="133" customWidth="1"/>
  </cols>
  <sheetData>
    <row r="1" spans="1:9" ht="14.25" customHeight="1" thickBot="1">
      <c r="A1" s="262"/>
      <c r="B1" s="247"/>
      <c r="C1" s="247"/>
      <c r="D1" s="217"/>
      <c r="E1" s="273"/>
      <c r="F1" s="217"/>
      <c r="G1" s="217"/>
      <c r="H1" s="217"/>
      <c r="I1" s="217"/>
    </row>
    <row r="2" spans="1:9" ht="14.25" customHeight="1">
      <c r="A2" s="264"/>
      <c r="B2" s="586" t="s">
        <v>760</v>
      </c>
      <c r="C2" s="587"/>
      <c r="D2" s="587"/>
      <c r="E2" s="587"/>
      <c r="F2" s="587"/>
      <c r="G2" s="587"/>
      <c r="H2" s="587"/>
      <c r="I2" s="591"/>
    </row>
    <row r="3" spans="1:9" ht="15" thickBot="1">
      <c r="A3" s="265"/>
      <c r="B3" s="592" t="s">
        <v>240</v>
      </c>
      <c r="C3" s="593"/>
      <c r="D3" s="593"/>
      <c r="E3" s="593"/>
      <c r="F3" s="593"/>
      <c r="G3" s="593"/>
      <c r="H3" s="593"/>
      <c r="I3" s="594"/>
    </row>
    <row r="4" spans="1:9" ht="15" thickBot="1">
      <c r="A4" s="265"/>
      <c r="B4" s="586" t="s">
        <v>761</v>
      </c>
      <c r="C4" s="587"/>
      <c r="D4" s="587"/>
      <c r="E4" s="587"/>
      <c r="F4" s="587"/>
      <c r="G4" s="587"/>
      <c r="H4" s="587"/>
      <c r="I4" s="595"/>
    </row>
    <row r="5" spans="1:12" ht="15">
      <c r="A5" s="265"/>
      <c r="B5" s="586" t="s">
        <v>804</v>
      </c>
      <c r="C5" s="587"/>
      <c r="D5" s="587"/>
      <c r="E5" s="587"/>
      <c r="F5" s="587"/>
      <c r="G5" s="587"/>
      <c r="H5" s="587"/>
      <c r="I5" s="595"/>
      <c r="J5" s="586"/>
      <c r="K5" s="587"/>
      <c r="L5" s="587"/>
    </row>
    <row r="6" spans="1:9" ht="15" thickBot="1">
      <c r="A6" s="265"/>
      <c r="B6" s="596" t="s">
        <v>0</v>
      </c>
      <c r="C6" s="597"/>
      <c r="D6" s="597"/>
      <c r="E6" s="597"/>
      <c r="F6" s="597"/>
      <c r="G6" s="597"/>
      <c r="H6" s="597"/>
      <c r="I6" s="598"/>
    </row>
    <row r="7" spans="1:9" ht="15">
      <c r="A7" s="265"/>
      <c r="B7" s="586" t="s">
        <v>1</v>
      </c>
      <c r="C7" s="595"/>
      <c r="D7" s="599" t="s">
        <v>241</v>
      </c>
      <c r="E7" s="600"/>
      <c r="F7" s="600"/>
      <c r="G7" s="600"/>
      <c r="H7" s="601"/>
      <c r="I7" s="588" t="s">
        <v>314</v>
      </c>
    </row>
    <row r="8" spans="1:9" ht="15" thickBot="1">
      <c r="A8" s="265"/>
      <c r="B8" s="592"/>
      <c r="C8" s="605"/>
      <c r="D8" s="602"/>
      <c r="E8" s="603"/>
      <c r="F8" s="603"/>
      <c r="G8" s="603"/>
      <c r="H8" s="604"/>
      <c r="I8" s="589"/>
    </row>
    <row r="9" spans="1:9" ht="26.25" thickBot="1">
      <c r="A9" s="265"/>
      <c r="B9" s="596"/>
      <c r="C9" s="598"/>
      <c r="D9" s="301" t="s">
        <v>106</v>
      </c>
      <c r="E9" s="274" t="s">
        <v>762</v>
      </c>
      <c r="F9" s="301" t="s">
        <v>763</v>
      </c>
      <c r="G9" s="301" t="s">
        <v>107</v>
      </c>
      <c r="H9" s="301" t="s">
        <v>764</v>
      </c>
      <c r="I9" s="590"/>
    </row>
    <row r="10" spans="1:9" ht="15">
      <c r="A10" s="265"/>
      <c r="B10" s="251" t="s">
        <v>242</v>
      </c>
      <c r="C10" s="252"/>
      <c r="D10" s="457">
        <f>D11+D19+D29+D39+D49+D59+D72+D76+D63</f>
        <v>34100000</v>
      </c>
      <c r="E10" s="457">
        <v>0</v>
      </c>
      <c r="F10" s="457">
        <f>F11+F19+F29+F39+F49+F59+F72+F76+F63</f>
        <v>34100000.39</v>
      </c>
      <c r="G10" s="457">
        <f>+G11+G19+G29+G49</f>
        <v>11589590</v>
      </c>
      <c r="H10" s="457">
        <v>11514939</v>
      </c>
      <c r="I10" s="352">
        <f>I11+I19+I29+I39+I49+I59+I72+I76+I63</f>
        <v>22510410.39</v>
      </c>
    </row>
    <row r="11" spans="1:9" ht="15">
      <c r="A11" s="266"/>
      <c r="B11" s="248" t="s">
        <v>243</v>
      </c>
      <c r="C11" s="253"/>
      <c r="D11" s="458">
        <f aca="true" t="shared" si="0" ref="D11:I11">SUM(D12:D18)</f>
        <v>25560132.39</v>
      </c>
      <c r="E11" s="459">
        <f>+E12+E13+E14+E15+E16+E17+E18</f>
        <v>-1300000.0000000002</v>
      </c>
      <c r="F11" s="458">
        <f t="shared" si="0"/>
        <v>24260132.39</v>
      </c>
      <c r="G11" s="458">
        <f>+G12+G13+G14+G15+G16+1</f>
        <v>9011937</v>
      </c>
      <c r="H11" s="458">
        <v>8940729</v>
      </c>
      <c r="I11" s="353">
        <f t="shared" si="0"/>
        <v>15248196.390000002</v>
      </c>
    </row>
    <row r="12" spans="1:9" s="134" customFormat="1" ht="15">
      <c r="A12" s="267"/>
      <c r="B12" s="257" t="s">
        <v>244</v>
      </c>
      <c r="C12" s="255"/>
      <c r="D12" s="458">
        <v>24858501.44</v>
      </c>
      <c r="E12" s="459">
        <v>-3475277.2</v>
      </c>
      <c r="F12" s="375">
        <f>D12+E12</f>
        <v>21383224.240000002</v>
      </c>
      <c r="G12" s="375">
        <v>8446352</v>
      </c>
      <c r="H12" s="375">
        <v>8444445</v>
      </c>
      <c r="I12" s="298">
        <f>F12-G12</f>
        <v>12936872.240000002</v>
      </c>
    </row>
    <row r="13" spans="1:9" s="134" customFormat="1" ht="15">
      <c r="A13" s="267"/>
      <c r="B13" s="257" t="s">
        <v>245</v>
      </c>
      <c r="C13" s="255"/>
      <c r="D13" s="458">
        <v>503481.95</v>
      </c>
      <c r="E13" s="459">
        <v>0</v>
      </c>
      <c r="F13" s="375">
        <f aca="true" t="shared" si="1" ref="F13:F18">D13+E13</f>
        <v>503481.95</v>
      </c>
      <c r="G13" s="375">
        <v>121560</v>
      </c>
      <c r="H13" s="375">
        <v>121560</v>
      </c>
      <c r="I13" s="298">
        <f aca="true" t="shared" si="2" ref="I13:I18">F13-G13</f>
        <v>381921.95</v>
      </c>
    </row>
    <row r="14" spans="1:9" s="134" customFormat="1" ht="15">
      <c r="A14" s="267"/>
      <c r="B14" s="257" t="s">
        <v>246</v>
      </c>
      <c r="C14" s="255"/>
      <c r="D14" s="458">
        <v>0</v>
      </c>
      <c r="E14" s="459">
        <v>1479721.72</v>
      </c>
      <c r="F14" s="375">
        <f t="shared" si="1"/>
        <v>1479721.72</v>
      </c>
      <c r="G14" s="375">
        <v>5413</v>
      </c>
      <c r="H14" s="375">
        <v>5413</v>
      </c>
      <c r="I14" s="298">
        <f t="shared" si="2"/>
        <v>1474308.72</v>
      </c>
    </row>
    <row r="15" spans="1:9" s="134" customFormat="1" ht="15">
      <c r="A15" s="268"/>
      <c r="B15" s="257" t="s">
        <v>247</v>
      </c>
      <c r="C15" s="255"/>
      <c r="D15" s="458">
        <v>198149</v>
      </c>
      <c r="E15" s="459">
        <v>0</v>
      </c>
      <c r="F15" s="375">
        <f t="shared" si="1"/>
        <v>198149</v>
      </c>
      <c r="G15" s="375">
        <v>5669</v>
      </c>
      <c r="H15" s="375">
        <v>5669</v>
      </c>
      <c r="I15" s="298">
        <f t="shared" si="2"/>
        <v>192480</v>
      </c>
    </row>
    <row r="16" spans="1:9" s="134" customFormat="1" ht="15">
      <c r="A16" s="267"/>
      <c r="B16" s="257" t="s">
        <v>248</v>
      </c>
      <c r="C16" s="255"/>
      <c r="D16" s="458">
        <v>0</v>
      </c>
      <c r="E16" s="459">
        <v>695555.48</v>
      </c>
      <c r="F16" s="375">
        <f t="shared" si="1"/>
        <v>695555.48</v>
      </c>
      <c r="G16" s="375">
        <v>432942</v>
      </c>
      <c r="H16" s="375">
        <v>363642</v>
      </c>
      <c r="I16" s="298">
        <f t="shared" si="2"/>
        <v>262613.48</v>
      </c>
    </row>
    <row r="17" spans="1:9" s="134" customFormat="1" ht="15">
      <c r="A17" s="267"/>
      <c r="B17" s="257" t="s">
        <v>249</v>
      </c>
      <c r="C17" s="255"/>
      <c r="D17" s="458"/>
      <c r="E17" s="459"/>
      <c r="F17" s="375">
        <f t="shared" si="1"/>
        <v>0</v>
      </c>
      <c r="G17" s="375"/>
      <c r="H17" s="375"/>
      <c r="I17" s="298">
        <f t="shared" si="2"/>
        <v>0</v>
      </c>
    </row>
    <row r="18" spans="1:9" s="134" customFormat="1" ht="15">
      <c r="A18" s="267"/>
      <c r="B18" s="257" t="s">
        <v>250</v>
      </c>
      <c r="C18" s="255"/>
      <c r="D18" s="458"/>
      <c r="E18" s="459"/>
      <c r="F18" s="375">
        <f t="shared" si="1"/>
        <v>0</v>
      </c>
      <c r="G18" s="375"/>
      <c r="H18" s="375"/>
      <c r="I18" s="298">
        <f t="shared" si="2"/>
        <v>0</v>
      </c>
    </row>
    <row r="19" spans="1:9" s="134" customFormat="1" ht="15">
      <c r="A19" s="267"/>
      <c r="B19" s="248" t="s">
        <v>251</v>
      </c>
      <c r="C19" s="253"/>
      <c r="D19" s="458">
        <f aca="true" t="shared" si="3" ref="D19">SUM(D20:D28)</f>
        <v>1529847.37</v>
      </c>
      <c r="E19" s="459">
        <v>-152487</v>
      </c>
      <c r="F19" s="458">
        <v>1377360</v>
      </c>
      <c r="G19" s="458">
        <v>1034458</v>
      </c>
      <c r="H19" s="458">
        <v>1034458</v>
      </c>
      <c r="I19" s="353">
        <v>342902</v>
      </c>
    </row>
    <row r="20" spans="1:9" s="134" customFormat="1" ht="15">
      <c r="A20" s="267"/>
      <c r="B20" s="257" t="s">
        <v>765</v>
      </c>
      <c r="C20" s="255"/>
      <c r="D20" s="458">
        <v>1529847.37</v>
      </c>
      <c r="E20" s="459">
        <v>-200000</v>
      </c>
      <c r="F20" s="458">
        <f aca="true" t="shared" si="4" ref="F20:F28">D20+E20</f>
        <v>1329847.37</v>
      </c>
      <c r="G20" s="375">
        <v>987795</v>
      </c>
      <c r="H20" s="375">
        <v>987795</v>
      </c>
      <c r="I20" s="298">
        <f>F20-G20</f>
        <v>342052.3700000001</v>
      </c>
    </row>
    <row r="21" spans="1:9" s="134" customFormat="1" ht="15">
      <c r="A21" s="267"/>
      <c r="B21" s="257" t="s">
        <v>252</v>
      </c>
      <c r="C21" s="255"/>
      <c r="D21" s="458"/>
      <c r="E21" s="459"/>
      <c r="F21" s="458">
        <f t="shared" si="4"/>
        <v>0</v>
      </c>
      <c r="G21" s="375"/>
      <c r="H21" s="375"/>
      <c r="I21" s="298">
        <f aca="true" t="shared" si="5" ref="I21:I83">F21-G21</f>
        <v>0</v>
      </c>
    </row>
    <row r="22" spans="1:9" s="134" customFormat="1" ht="15">
      <c r="A22" s="267"/>
      <c r="B22" s="257" t="s">
        <v>253</v>
      </c>
      <c r="C22" s="255"/>
      <c r="D22" s="458"/>
      <c r="E22" s="459"/>
      <c r="F22" s="458">
        <f t="shared" si="4"/>
        <v>0</v>
      </c>
      <c r="G22" s="375"/>
      <c r="H22" s="375"/>
      <c r="I22" s="298">
        <f t="shared" si="5"/>
        <v>0</v>
      </c>
    </row>
    <row r="23" spans="1:9" s="134" customFormat="1" ht="15">
      <c r="A23" s="267"/>
      <c r="B23" s="257" t="s">
        <v>254</v>
      </c>
      <c r="C23" s="255"/>
      <c r="D23" s="458"/>
      <c r="E23" s="459">
        <v>47513</v>
      </c>
      <c r="F23" s="458">
        <f t="shared" si="4"/>
        <v>47513</v>
      </c>
      <c r="G23" s="375">
        <v>46663</v>
      </c>
      <c r="H23" s="375">
        <v>46663</v>
      </c>
      <c r="I23" s="298">
        <f t="shared" si="5"/>
        <v>850</v>
      </c>
    </row>
    <row r="24" spans="1:9" s="134" customFormat="1" ht="15">
      <c r="A24" s="267"/>
      <c r="B24" s="257" t="s">
        <v>255</v>
      </c>
      <c r="C24" s="255"/>
      <c r="D24" s="458"/>
      <c r="E24" s="459"/>
      <c r="F24" s="458">
        <f t="shared" si="4"/>
        <v>0</v>
      </c>
      <c r="G24" s="375"/>
      <c r="H24" s="375"/>
      <c r="I24" s="298">
        <f t="shared" si="5"/>
        <v>0</v>
      </c>
    </row>
    <row r="25" spans="1:9" s="134" customFormat="1" ht="15">
      <c r="A25" s="267"/>
      <c r="B25" s="257" t="s">
        <v>256</v>
      </c>
      <c r="C25" s="255"/>
      <c r="D25" s="458"/>
      <c r="E25" s="459"/>
      <c r="F25" s="458">
        <f t="shared" si="4"/>
        <v>0</v>
      </c>
      <c r="G25" s="375"/>
      <c r="H25" s="375"/>
      <c r="I25" s="298">
        <f t="shared" si="5"/>
        <v>0</v>
      </c>
    </row>
    <row r="26" spans="1:9" s="134" customFormat="1" ht="15">
      <c r="A26" s="267"/>
      <c r="B26" s="257" t="s">
        <v>257</v>
      </c>
      <c r="C26" s="255"/>
      <c r="D26" s="458"/>
      <c r="E26" s="459"/>
      <c r="F26" s="458">
        <f t="shared" si="4"/>
        <v>0</v>
      </c>
      <c r="G26" s="375"/>
      <c r="H26" s="375"/>
      <c r="I26" s="298">
        <f t="shared" si="5"/>
        <v>0</v>
      </c>
    </row>
    <row r="27" spans="1:9" s="134" customFormat="1" ht="15">
      <c r="A27" s="267"/>
      <c r="B27" s="257" t="s">
        <v>258</v>
      </c>
      <c r="C27" s="255"/>
      <c r="D27" s="458"/>
      <c r="E27" s="459"/>
      <c r="F27" s="458">
        <f t="shared" si="4"/>
        <v>0</v>
      </c>
      <c r="G27" s="375"/>
      <c r="H27" s="375"/>
      <c r="I27" s="298">
        <f t="shared" si="5"/>
        <v>0</v>
      </c>
    </row>
    <row r="28" spans="1:9" s="134" customFormat="1" ht="15">
      <c r="A28" s="267"/>
      <c r="B28" s="257" t="s">
        <v>259</v>
      </c>
      <c r="C28" s="255"/>
      <c r="D28" s="458"/>
      <c r="E28" s="459"/>
      <c r="F28" s="458">
        <f t="shared" si="4"/>
        <v>0</v>
      </c>
      <c r="G28" s="375"/>
      <c r="H28" s="375"/>
      <c r="I28" s="298">
        <f t="shared" si="5"/>
        <v>0</v>
      </c>
    </row>
    <row r="29" spans="1:9" s="134" customFormat="1" ht="15">
      <c r="A29" s="267"/>
      <c r="B29" s="248" t="s">
        <v>260</v>
      </c>
      <c r="C29" s="253"/>
      <c r="D29" s="458">
        <f aca="true" t="shared" si="6" ref="D29">SUM(D30:D38)</f>
        <v>919507.74</v>
      </c>
      <c r="E29" s="459">
        <v>1073487</v>
      </c>
      <c r="F29" s="458">
        <v>1992995</v>
      </c>
      <c r="G29" s="458">
        <v>1171831</v>
      </c>
      <c r="H29" s="458">
        <v>1168388</v>
      </c>
      <c r="I29" s="353">
        <v>821164</v>
      </c>
    </row>
    <row r="30" spans="1:9" s="134" customFormat="1" ht="15">
      <c r="A30" s="267"/>
      <c r="B30" s="257" t="s">
        <v>261</v>
      </c>
      <c r="C30" s="255"/>
      <c r="D30" s="458"/>
      <c r="E30" s="459"/>
      <c r="F30" s="458">
        <f aca="true" t="shared" si="7" ref="F30:F38">D30+E30</f>
        <v>0</v>
      </c>
      <c r="G30" s="375"/>
      <c r="H30" s="375"/>
      <c r="I30" s="298">
        <f t="shared" si="5"/>
        <v>0</v>
      </c>
    </row>
    <row r="31" spans="1:9" s="134" customFormat="1" ht="15">
      <c r="A31" s="267"/>
      <c r="B31" s="257" t="s">
        <v>262</v>
      </c>
      <c r="C31" s="255"/>
      <c r="D31" s="458"/>
      <c r="E31" s="459"/>
      <c r="F31" s="458">
        <f t="shared" si="7"/>
        <v>0</v>
      </c>
      <c r="G31" s="375"/>
      <c r="H31" s="375"/>
      <c r="I31" s="298">
        <f t="shared" si="5"/>
        <v>0</v>
      </c>
    </row>
    <row r="32" spans="1:9" s="134" customFormat="1" ht="15">
      <c r="A32" s="267"/>
      <c r="B32" s="257" t="s">
        <v>263</v>
      </c>
      <c r="C32" s="255"/>
      <c r="D32" s="458">
        <v>466791.51</v>
      </c>
      <c r="E32" s="459">
        <v>-170000</v>
      </c>
      <c r="F32" s="458">
        <f t="shared" si="7"/>
        <v>296791.51</v>
      </c>
      <c r="G32" s="375">
        <v>0</v>
      </c>
      <c r="H32" s="375">
        <v>0</v>
      </c>
      <c r="I32" s="298">
        <f t="shared" si="5"/>
        <v>296791.51</v>
      </c>
    </row>
    <row r="33" spans="1:9" s="134" customFormat="1" ht="15">
      <c r="A33" s="267"/>
      <c r="B33" s="257" t="s">
        <v>264</v>
      </c>
      <c r="C33" s="255"/>
      <c r="D33" s="458">
        <v>96875</v>
      </c>
      <c r="E33" s="459">
        <v>92487</v>
      </c>
      <c r="F33" s="458">
        <f t="shared" si="7"/>
        <v>189362</v>
      </c>
      <c r="G33" s="375">
        <v>101694</v>
      </c>
      <c r="H33" s="375">
        <v>101694</v>
      </c>
      <c r="I33" s="298">
        <f t="shared" si="5"/>
        <v>87668</v>
      </c>
    </row>
    <row r="34" spans="1:9" s="134" customFormat="1" ht="15">
      <c r="A34" s="267"/>
      <c r="B34" s="257" t="s">
        <v>766</v>
      </c>
      <c r="C34" s="255"/>
      <c r="D34" s="458">
        <v>203885.7</v>
      </c>
      <c r="E34" s="459">
        <v>300000</v>
      </c>
      <c r="F34" s="458">
        <f t="shared" si="7"/>
        <v>503885.7</v>
      </c>
      <c r="G34" s="375">
        <v>456113</v>
      </c>
      <c r="H34" s="375">
        <v>456113</v>
      </c>
      <c r="I34" s="298">
        <f t="shared" si="5"/>
        <v>47772.70000000001</v>
      </c>
    </row>
    <row r="35" spans="1:9" s="134" customFormat="1" ht="15">
      <c r="A35" s="267"/>
      <c r="B35" s="257" t="s">
        <v>265</v>
      </c>
      <c r="C35" s="255"/>
      <c r="D35" s="458">
        <v>151955.53</v>
      </c>
      <c r="E35" s="459">
        <v>-50000</v>
      </c>
      <c r="F35" s="458">
        <f t="shared" si="7"/>
        <v>101955.53</v>
      </c>
      <c r="G35" s="375">
        <v>23258</v>
      </c>
      <c r="H35" s="375">
        <v>23258</v>
      </c>
      <c r="I35" s="298">
        <f t="shared" si="5"/>
        <v>78697.53</v>
      </c>
    </row>
    <row r="36" spans="1:9" s="134" customFormat="1" ht="15">
      <c r="A36" s="267"/>
      <c r="B36" s="257" t="s">
        <v>266</v>
      </c>
      <c r="C36" s="255"/>
      <c r="D36" s="458"/>
      <c r="E36" s="459"/>
      <c r="F36" s="458">
        <f t="shared" si="7"/>
        <v>0</v>
      </c>
      <c r="G36" s="375"/>
      <c r="H36" s="375"/>
      <c r="I36" s="298">
        <f t="shared" si="5"/>
        <v>0</v>
      </c>
    </row>
    <row r="37" spans="1:9" s="134" customFormat="1" ht="15">
      <c r="A37" s="267"/>
      <c r="B37" s="257" t="s">
        <v>267</v>
      </c>
      <c r="C37" s="255"/>
      <c r="D37" s="458">
        <v>0</v>
      </c>
      <c r="E37" s="459">
        <v>650000</v>
      </c>
      <c r="F37" s="458">
        <f t="shared" si="7"/>
        <v>650000</v>
      </c>
      <c r="G37" s="375">
        <v>408075</v>
      </c>
      <c r="H37" s="375">
        <v>404632</v>
      </c>
      <c r="I37" s="298">
        <f t="shared" si="5"/>
        <v>241925</v>
      </c>
    </row>
    <row r="38" spans="1:9" s="134" customFormat="1" ht="15">
      <c r="A38" s="267"/>
      <c r="B38" s="257" t="s">
        <v>268</v>
      </c>
      <c r="C38" s="255"/>
      <c r="D38" s="458">
        <v>0</v>
      </c>
      <c r="E38" s="459">
        <v>251000</v>
      </c>
      <c r="F38" s="458">
        <f t="shared" si="7"/>
        <v>251000</v>
      </c>
      <c r="G38" s="375">
        <v>182691</v>
      </c>
      <c r="H38" s="375">
        <v>182691</v>
      </c>
      <c r="I38" s="298">
        <f t="shared" si="5"/>
        <v>68309</v>
      </c>
    </row>
    <row r="39" spans="1:9" s="134" customFormat="1" ht="15">
      <c r="A39" s="267"/>
      <c r="B39" s="583" t="s">
        <v>767</v>
      </c>
      <c r="C39" s="584"/>
      <c r="D39" s="458">
        <f aca="true" t="shared" si="8" ref="D39:I39">SUM(D40:D48)</f>
        <v>5500000</v>
      </c>
      <c r="E39" s="459">
        <f t="shared" si="8"/>
        <v>0</v>
      </c>
      <c r="F39" s="458">
        <f t="shared" si="8"/>
        <v>5500000</v>
      </c>
      <c r="G39" s="458">
        <f t="shared" si="8"/>
        <v>0</v>
      </c>
      <c r="H39" s="458">
        <f t="shared" si="8"/>
        <v>0</v>
      </c>
      <c r="I39" s="353">
        <f t="shared" si="8"/>
        <v>5500000</v>
      </c>
    </row>
    <row r="40" spans="1:9" s="134" customFormat="1" ht="15">
      <c r="A40" s="267"/>
      <c r="B40" s="257" t="s">
        <v>269</v>
      </c>
      <c r="C40" s="255"/>
      <c r="D40" s="458">
        <v>5500000</v>
      </c>
      <c r="E40" s="459">
        <v>0</v>
      </c>
      <c r="F40" s="458">
        <f>D40+E40</f>
        <v>5500000</v>
      </c>
      <c r="G40" s="375">
        <v>0</v>
      </c>
      <c r="H40" s="375">
        <v>0</v>
      </c>
      <c r="I40" s="298">
        <f t="shared" si="5"/>
        <v>5500000</v>
      </c>
    </row>
    <row r="41" spans="1:9" s="134" customFormat="1" ht="15">
      <c r="A41" s="267"/>
      <c r="B41" s="257" t="s">
        <v>270</v>
      </c>
      <c r="C41" s="255"/>
      <c r="D41" s="458"/>
      <c r="E41" s="459"/>
      <c r="F41" s="458">
        <f aca="true" t="shared" si="9" ref="F41:F83">D41+E41</f>
        <v>0</v>
      </c>
      <c r="G41" s="375"/>
      <c r="H41" s="375"/>
      <c r="I41" s="298">
        <f t="shared" si="5"/>
        <v>0</v>
      </c>
    </row>
    <row r="42" spans="1:9" s="134" customFormat="1" ht="15">
      <c r="A42" s="267"/>
      <c r="B42" s="257" t="s">
        <v>271</v>
      </c>
      <c r="C42" s="255"/>
      <c r="D42" s="458"/>
      <c r="E42" s="459"/>
      <c r="F42" s="458">
        <f t="shared" si="9"/>
        <v>0</v>
      </c>
      <c r="G42" s="375"/>
      <c r="H42" s="375"/>
      <c r="I42" s="298">
        <f t="shared" si="5"/>
        <v>0</v>
      </c>
    </row>
    <row r="43" spans="1:9" s="134" customFormat="1" ht="15">
      <c r="A43" s="267"/>
      <c r="B43" s="257" t="s">
        <v>272</v>
      </c>
      <c r="C43" s="255"/>
      <c r="D43" s="458"/>
      <c r="E43" s="459"/>
      <c r="F43" s="458">
        <f t="shared" si="9"/>
        <v>0</v>
      </c>
      <c r="G43" s="375"/>
      <c r="H43" s="375"/>
      <c r="I43" s="298">
        <f t="shared" si="5"/>
        <v>0</v>
      </c>
    </row>
    <row r="44" spans="1:9" s="134" customFormat="1" ht="15">
      <c r="A44" s="267"/>
      <c r="B44" s="257" t="s">
        <v>273</v>
      </c>
      <c r="C44" s="255"/>
      <c r="D44" s="458"/>
      <c r="E44" s="459"/>
      <c r="F44" s="458">
        <f t="shared" si="9"/>
        <v>0</v>
      </c>
      <c r="G44" s="375"/>
      <c r="H44" s="375"/>
      <c r="I44" s="298">
        <f t="shared" si="5"/>
        <v>0</v>
      </c>
    </row>
    <row r="45" spans="1:9" s="134" customFormat="1" ht="15">
      <c r="A45" s="267"/>
      <c r="B45" s="257" t="s">
        <v>274</v>
      </c>
      <c r="C45" s="255"/>
      <c r="D45" s="458"/>
      <c r="E45" s="459"/>
      <c r="F45" s="458">
        <f t="shared" si="9"/>
        <v>0</v>
      </c>
      <c r="G45" s="375"/>
      <c r="H45" s="375"/>
      <c r="I45" s="298">
        <f t="shared" si="5"/>
        <v>0</v>
      </c>
    </row>
    <row r="46" spans="1:9" s="134" customFormat="1" ht="15">
      <c r="A46" s="267"/>
      <c r="B46" s="257" t="s">
        <v>275</v>
      </c>
      <c r="C46" s="255"/>
      <c r="D46" s="458"/>
      <c r="E46" s="459"/>
      <c r="F46" s="458">
        <f t="shared" si="9"/>
        <v>0</v>
      </c>
      <c r="G46" s="375"/>
      <c r="H46" s="375"/>
      <c r="I46" s="298">
        <f t="shared" si="5"/>
        <v>0</v>
      </c>
    </row>
    <row r="47" spans="1:9" s="134" customFormat="1" ht="15">
      <c r="A47" s="267"/>
      <c r="B47" s="257" t="s">
        <v>276</v>
      </c>
      <c r="C47" s="255"/>
      <c r="D47" s="458"/>
      <c r="E47" s="459"/>
      <c r="F47" s="458">
        <f t="shared" si="9"/>
        <v>0</v>
      </c>
      <c r="G47" s="375"/>
      <c r="H47" s="375"/>
      <c r="I47" s="298">
        <f t="shared" si="5"/>
        <v>0</v>
      </c>
    </row>
    <row r="48" spans="1:9" s="134" customFormat="1" ht="15">
      <c r="A48" s="267"/>
      <c r="B48" s="257" t="s">
        <v>277</v>
      </c>
      <c r="C48" s="255"/>
      <c r="D48" s="458"/>
      <c r="E48" s="459"/>
      <c r="F48" s="458">
        <f t="shared" si="9"/>
        <v>0</v>
      </c>
      <c r="G48" s="375"/>
      <c r="H48" s="375"/>
      <c r="I48" s="298">
        <f t="shared" si="5"/>
        <v>0</v>
      </c>
    </row>
    <row r="49" spans="1:9" s="134" customFormat="1" ht="15">
      <c r="A49" s="267"/>
      <c r="B49" s="583" t="s">
        <v>768</v>
      </c>
      <c r="C49" s="584"/>
      <c r="D49" s="458">
        <f aca="true" t="shared" si="10" ref="D49">SUM(D50:D58)</f>
        <v>590512.5</v>
      </c>
      <c r="E49" s="459">
        <v>379000</v>
      </c>
      <c r="F49" s="458">
        <v>969513</v>
      </c>
      <c r="G49" s="458">
        <v>371364</v>
      </c>
      <c r="H49" s="458">
        <v>371364</v>
      </c>
      <c r="I49" s="353">
        <v>598148</v>
      </c>
    </row>
    <row r="50" spans="1:9" s="134" customFormat="1" ht="15">
      <c r="A50" s="267"/>
      <c r="B50" s="257" t="s">
        <v>278</v>
      </c>
      <c r="C50" s="255"/>
      <c r="D50" s="458">
        <v>0</v>
      </c>
      <c r="E50" s="459">
        <v>76591</v>
      </c>
      <c r="F50" s="458">
        <f t="shared" si="9"/>
        <v>76591</v>
      </c>
      <c r="G50" s="375">
        <v>75575</v>
      </c>
      <c r="H50" s="375">
        <v>75575</v>
      </c>
      <c r="I50" s="298">
        <f t="shared" si="5"/>
        <v>1016</v>
      </c>
    </row>
    <row r="51" spans="1:9" s="134" customFormat="1" ht="15">
      <c r="A51" s="267"/>
      <c r="B51" s="257" t="s">
        <v>279</v>
      </c>
      <c r="C51" s="255"/>
      <c r="D51" s="458"/>
      <c r="E51" s="459"/>
      <c r="F51" s="458">
        <f t="shared" si="9"/>
        <v>0</v>
      </c>
      <c r="G51" s="375"/>
      <c r="H51" s="375"/>
      <c r="I51" s="298">
        <f t="shared" si="5"/>
        <v>0</v>
      </c>
    </row>
    <row r="52" spans="1:9" s="134" customFormat="1" ht="15">
      <c r="A52" s="267"/>
      <c r="B52" s="257" t="s">
        <v>280</v>
      </c>
      <c r="C52" s="255"/>
      <c r="D52" s="458"/>
      <c r="E52" s="459"/>
      <c r="F52" s="458">
        <f t="shared" si="9"/>
        <v>0</v>
      </c>
      <c r="G52" s="375"/>
      <c r="H52" s="375"/>
      <c r="I52" s="298">
        <f t="shared" si="5"/>
        <v>0</v>
      </c>
    </row>
    <row r="53" spans="1:9" s="134" customFormat="1" ht="15">
      <c r="A53" s="267"/>
      <c r="B53" s="257" t="s">
        <v>281</v>
      </c>
      <c r="C53" s="255"/>
      <c r="D53" s="458">
        <v>0</v>
      </c>
      <c r="E53" s="459">
        <v>475000</v>
      </c>
      <c r="F53" s="458">
        <f t="shared" si="9"/>
        <v>475000</v>
      </c>
      <c r="G53" s="375">
        <v>0</v>
      </c>
      <c r="H53" s="375">
        <v>0</v>
      </c>
      <c r="I53" s="298">
        <f t="shared" si="5"/>
        <v>475000</v>
      </c>
    </row>
    <row r="54" spans="1:9" s="134" customFormat="1" ht="15">
      <c r="A54" s="267"/>
      <c r="B54" s="257" t="s">
        <v>282</v>
      </c>
      <c r="C54" s="255"/>
      <c r="D54" s="458"/>
      <c r="E54" s="459"/>
      <c r="F54" s="458">
        <f t="shared" si="9"/>
        <v>0</v>
      </c>
      <c r="G54" s="375"/>
      <c r="H54" s="375"/>
      <c r="I54" s="298">
        <f t="shared" si="5"/>
        <v>0</v>
      </c>
    </row>
    <row r="55" spans="1:9" s="134" customFormat="1" ht="15">
      <c r="A55" s="267"/>
      <c r="B55" s="257" t="s">
        <v>283</v>
      </c>
      <c r="C55" s="255"/>
      <c r="D55" s="458"/>
      <c r="E55" s="459"/>
      <c r="F55" s="458">
        <f t="shared" si="9"/>
        <v>0</v>
      </c>
      <c r="G55" s="375"/>
      <c r="H55" s="375"/>
      <c r="I55" s="298">
        <f t="shared" si="5"/>
        <v>0</v>
      </c>
    </row>
    <row r="56" spans="1:9" s="134" customFormat="1" ht="15">
      <c r="A56" s="267"/>
      <c r="B56" s="257" t="s">
        <v>284</v>
      </c>
      <c r="C56" s="255"/>
      <c r="D56" s="458"/>
      <c r="E56" s="459"/>
      <c r="F56" s="458">
        <f t="shared" si="9"/>
        <v>0</v>
      </c>
      <c r="G56" s="375"/>
      <c r="H56" s="375"/>
      <c r="I56" s="298">
        <f t="shared" si="5"/>
        <v>0</v>
      </c>
    </row>
    <row r="57" spans="1:9" s="134" customFormat="1" ht="15">
      <c r="A57" s="267"/>
      <c r="B57" s="257" t="s">
        <v>285</v>
      </c>
      <c r="C57" s="255"/>
      <c r="D57" s="458"/>
      <c r="E57" s="459"/>
      <c r="F57" s="458">
        <f t="shared" si="9"/>
        <v>0</v>
      </c>
      <c r="G57" s="375"/>
      <c r="H57" s="375"/>
      <c r="I57" s="298">
        <f t="shared" si="5"/>
        <v>0</v>
      </c>
    </row>
    <row r="58" spans="1:9" s="134" customFormat="1" ht="15">
      <c r="A58" s="267"/>
      <c r="B58" s="257" t="s">
        <v>286</v>
      </c>
      <c r="C58" s="255"/>
      <c r="D58" s="458">
        <v>590512.5</v>
      </c>
      <c r="E58" s="459">
        <v>-172591</v>
      </c>
      <c r="F58" s="458">
        <f t="shared" si="9"/>
        <v>417921.5</v>
      </c>
      <c r="G58" s="375">
        <v>295789</v>
      </c>
      <c r="H58" s="375">
        <v>295789</v>
      </c>
      <c r="I58" s="298">
        <f t="shared" si="5"/>
        <v>122132.5</v>
      </c>
    </row>
    <row r="59" spans="1:9" s="134" customFormat="1" ht="15">
      <c r="A59" s="267"/>
      <c r="B59" s="248" t="s">
        <v>287</v>
      </c>
      <c r="C59" s="253"/>
      <c r="D59" s="458">
        <f>SUM(D60:D62)</f>
        <v>0</v>
      </c>
      <c r="E59" s="459">
        <f>SUM(E60:E62)</f>
        <v>0</v>
      </c>
      <c r="F59" s="458">
        <f>SUM(F60:F62)</f>
        <v>0</v>
      </c>
      <c r="G59" s="458">
        <f>SUM(G60:G62)</f>
        <v>0</v>
      </c>
      <c r="H59" s="458">
        <f>SUM(H60:H62)</f>
        <v>0</v>
      </c>
      <c r="I59" s="298">
        <f t="shared" si="5"/>
        <v>0</v>
      </c>
    </row>
    <row r="60" spans="1:9" s="134" customFormat="1" ht="15">
      <c r="A60" s="267"/>
      <c r="B60" s="257" t="s">
        <v>288</v>
      </c>
      <c r="C60" s="255"/>
      <c r="D60" s="458"/>
      <c r="E60" s="459"/>
      <c r="F60" s="458">
        <f t="shared" si="9"/>
        <v>0</v>
      </c>
      <c r="G60" s="375"/>
      <c r="H60" s="375"/>
      <c r="I60" s="298">
        <f t="shared" si="5"/>
        <v>0</v>
      </c>
    </row>
    <row r="61" spans="1:9" s="134" customFormat="1" ht="15">
      <c r="A61" s="267"/>
      <c r="B61" s="257" t="s">
        <v>289</v>
      </c>
      <c r="C61" s="255"/>
      <c r="D61" s="458"/>
      <c r="E61" s="459"/>
      <c r="F61" s="458">
        <f t="shared" si="9"/>
        <v>0</v>
      </c>
      <c r="G61" s="375"/>
      <c r="H61" s="375"/>
      <c r="I61" s="298">
        <f t="shared" si="5"/>
        <v>0</v>
      </c>
    </row>
    <row r="62" spans="1:9" s="134" customFormat="1" ht="15">
      <c r="A62" s="267"/>
      <c r="B62" s="257" t="s">
        <v>290</v>
      </c>
      <c r="C62" s="255"/>
      <c r="D62" s="458"/>
      <c r="E62" s="459"/>
      <c r="F62" s="458">
        <f t="shared" si="9"/>
        <v>0</v>
      </c>
      <c r="G62" s="375"/>
      <c r="H62" s="375"/>
      <c r="I62" s="298">
        <f t="shared" si="5"/>
        <v>0</v>
      </c>
    </row>
    <row r="63" spans="1:9" s="134" customFormat="1" ht="15">
      <c r="A63" s="267"/>
      <c r="B63" s="583" t="s">
        <v>769</v>
      </c>
      <c r="C63" s="584"/>
      <c r="D63" s="458">
        <f>SUM(D64:D71)</f>
        <v>0</v>
      </c>
      <c r="E63" s="459">
        <f>SUM(E64:E71)</f>
        <v>0</v>
      </c>
      <c r="F63" s="458">
        <f>F64+F65+F66+F67+F68+F70+F71</f>
        <v>0</v>
      </c>
      <c r="G63" s="458">
        <f>SUM(G64:G71)</f>
        <v>0</v>
      </c>
      <c r="H63" s="458">
        <f>SUM(H64:H71)</f>
        <v>0</v>
      </c>
      <c r="I63" s="298">
        <f t="shared" si="5"/>
        <v>0</v>
      </c>
    </row>
    <row r="64" spans="1:9" s="134" customFormat="1" ht="15">
      <c r="A64" s="267"/>
      <c r="B64" s="257" t="s">
        <v>291</v>
      </c>
      <c r="C64" s="255"/>
      <c r="D64" s="458"/>
      <c r="E64" s="460"/>
      <c r="F64" s="458">
        <f t="shared" si="9"/>
        <v>0</v>
      </c>
      <c r="G64" s="375"/>
      <c r="H64" s="375"/>
      <c r="I64" s="298">
        <f t="shared" si="5"/>
        <v>0</v>
      </c>
    </row>
    <row r="65" spans="1:9" s="134" customFormat="1" ht="15">
      <c r="A65" s="267"/>
      <c r="B65" s="257" t="s">
        <v>292</v>
      </c>
      <c r="C65" s="255"/>
      <c r="D65" s="458"/>
      <c r="E65" s="460"/>
      <c r="F65" s="458">
        <f t="shared" si="9"/>
        <v>0</v>
      </c>
      <c r="G65" s="375"/>
      <c r="H65" s="375"/>
      <c r="I65" s="298">
        <f t="shared" si="5"/>
        <v>0</v>
      </c>
    </row>
    <row r="66" spans="1:9" s="134" customFormat="1" ht="15">
      <c r="A66" s="267"/>
      <c r="B66" s="257" t="s">
        <v>293</v>
      </c>
      <c r="C66" s="255"/>
      <c r="D66" s="458"/>
      <c r="E66" s="460"/>
      <c r="F66" s="458">
        <f t="shared" si="9"/>
        <v>0</v>
      </c>
      <c r="G66" s="375"/>
      <c r="H66" s="375"/>
      <c r="I66" s="298">
        <f t="shared" si="5"/>
        <v>0</v>
      </c>
    </row>
    <row r="67" spans="1:9" s="134" customFormat="1" ht="15">
      <c r="A67" s="267"/>
      <c r="B67" s="257" t="s">
        <v>294</v>
      </c>
      <c r="C67" s="255"/>
      <c r="D67" s="458"/>
      <c r="E67" s="460"/>
      <c r="F67" s="458">
        <f t="shared" si="9"/>
        <v>0</v>
      </c>
      <c r="G67" s="375"/>
      <c r="H67" s="375"/>
      <c r="I67" s="298">
        <f t="shared" si="5"/>
        <v>0</v>
      </c>
    </row>
    <row r="68" spans="1:9" s="134" customFormat="1" ht="15">
      <c r="A68" s="267"/>
      <c r="B68" s="257" t="s">
        <v>295</v>
      </c>
      <c r="C68" s="255"/>
      <c r="D68" s="458"/>
      <c r="E68" s="375"/>
      <c r="F68" s="458">
        <f t="shared" si="9"/>
        <v>0</v>
      </c>
      <c r="G68" s="375"/>
      <c r="H68" s="375"/>
      <c r="I68" s="298">
        <f t="shared" si="5"/>
        <v>0</v>
      </c>
    </row>
    <row r="69" spans="1:9" s="134" customFormat="1" ht="15">
      <c r="A69" s="267"/>
      <c r="B69" s="257" t="s">
        <v>296</v>
      </c>
      <c r="C69" s="255"/>
      <c r="D69" s="458"/>
      <c r="E69" s="375"/>
      <c r="F69" s="458">
        <f t="shared" si="9"/>
        <v>0</v>
      </c>
      <c r="G69" s="375"/>
      <c r="H69" s="375"/>
      <c r="I69" s="298">
        <f t="shared" si="5"/>
        <v>0</v>
      </c>
    </row>
    <row r="70" spans="1:9" s="134" customFormat="1" ht="15">
      <c r="A70" s="267"/>
      <c r="B70" s="257" t="s">
        <v>297</v>
      </c>
      <c r="C70" s="255"/>
      <c r="D70" s="458"/>
      <c r="E70" s="375"/>
      <c r="F70" s="458">
        <f t="shared" si="9"/>
        <v>0</v>
      </c>
      <c r="G70" s="375"/>
      <c r="H70" s="375"/>
      <c r="I70" s="298">
        <f t="shared" si="5"/>
        <v>0</v>
      </c>
    </row>
    <row r="71" spans="1:9" s="134" customFormat="1" ht="15">
      <c r="A71" s="267"/>
      <c r="B71" s="257" t="s">
        <v>298</v>
      </c>
      <c r="C71" s="255"/>
      <c r="D71" s="353"/>
      <c r="E71" s="298"/>
      <c r="F71" s="353">
        <f t="shared" si="9"/>
        <v>0</v>
      </c>
      <c r="G71" s="298"/>
      <c r="H71" s="298"/>
      <c r="I71" s="298">
        <f t="shared" si="5"/>
        <v>0</v>
      </c>
    </row>
    <row r="72" spans="1:9" s="134" customFormat="1" ht="15">
      <c r="A72" s="267"/>
      <c r="B72" s="248" t="s">
        <v>299</v>
      </c>
      <c r="C72" s="253"/>
      <c r="D72" s="353">
        <f>SUM(D73:D75)</f>
        <v>0</v>
      </c>
      <c r="E72" s="353">
        <f>SUM(E73:E75)</f>
        <v>0</v>
      </c>
      <c r="F72" s="353">
        <f>SUM(F73:F75)</f>
        <v>0</v>
      </c>
      <c r="G72" s="353">
        <f>SUM(G73:G75)</f>
        <v>0</v>
      </c>
      <c r="H72" s="353">
        <f>SUM(H73:H75)</f>
        <v>0</v>
      </c>
      <c r="I72" s="298">
        <f t="shared" si="5"/>
        <v>0</v>
      </c>
    </row>
    <row r="73" spans="1:9" s="134" customFormat="1" ht="15">
      <c r="A73" s="267"/>
      <c r="B73" s="257" t="s">
        <v>300</v>
      </c>
      <c r="C73" s="255"/>
      <c r="D73" s="353"/>
      <c r="E73" s="298"/>
      <c r="F73" s="353">
        <f t="shared" si="9"/>
        <v>0</v>
      </c>
      <c r="G73" s="298"/>
      <c r="H73" s="298"/>
      <c r="I73" s="298">
        <f t="shared" si="5"/>
        <v>0</v>
      </c>
    </row>
    <row r="74" spans="1:9" s="134" customFormat="1" ht="15">
      <c r="A74" s="267"/>
      <c r="B74" s="257" t="s">
        <v>301</v>
      </c>
      <c r="C74" s="255"/>
      <c r="D74" s="353"/>
      <c r="E74" s="298"/>
      <c r="F74" s="353">
        <f t="shared" si="9"/>
        <v>0</v>
      </c>
      <c r="G74" s="298"/>
      <c r="H74" s="298"/>
      <c r="I74" s="298">
        <f t="shared" si="5"/>
        <v>0</v>
      </c>
    </row>
    <row r="75" spans="1:9" s="134" customFormat="1" ht="15">
      <c r="A75" s="267"/>
      <c r="B75" s="257" t="s">
        <v>302</v>
      </c>
      <c r="C75" s="255"/>
      <c r="D75" s="353"/>
      <c r="E75" s="298"/>
      <c r="F75" s="353">
        <f t="shared" si="9"/>
        <v>0</v>
      </c>
      <c r="G75" s="298"/>
      <c r="H75" s="298"/>
      <c r="I75" s="298">
        <f t="shared" si="5"/>
        <v>0</v>
      </c>
    </row>
    <row r="76" spans="1:9" s="134" customFormat="1" ht="15">
      <c r="A76" s="267"/>
      <c r="B76" s="248" t="s">
        <v>303</v>
      </c>
      <c r="C76" s="253"/>
      <c r="D76" s="353">
        <f>SUM(D77:D83)</f>
        <v>0</v>
      </c>
      <c r="E76" s="353">
        <f>SUM(E77:E83)</f>
        <v>0</v>
      </c>
      <c r="F76" s="353">
        <f>SUM(F77:F83)</f>
        <v>0</v>
      </c>
      <c r="G76" s="353">
        <f>SUM(G77:G83)</f>
        <v>0</v>
      </c>
      <c r="H76" s="353">
        <f>SUM(H77:H83)</f>
        <v>0</v>
      </c>
      <c r="I76" s="298">
        <f t="shared" si="5"/>
        <v>0</v>
      </c>
    </row>
    <row r="77" spans="1:9" s="134" customFormat="1" ht="15">
      <c r="A77" s="267"/>
      <c r="B77" s="257" t="s">
        <v>304</v>
      </c>
      <c r="C77" s="255"/>
      <c r="D77" s="353"/>
      <c r="E77" s="298"/>
      <c r="F77" s="353">
        <f t="shared" si="9"/>
        <v>0</v>
      </c>
      <c r="G77" s="298"/>
      <c r="H77" s="298"/>
      <c r="I77" s="298">
        <f t="shared" si="5"/>
        <v>0</v>
      </c>
    </row>
    <row r="78" spans="1:9" s="134" customFormat="1" ht="15">
      <c r="A78" s="267"/>
      <c r="B78" s="257" t="s">
        <v>305</v>
      </c>
      <c r="C78" s="255"/>
      <c r="D78" s="353"/>
      <c r="E78" s="298"/>
      <c r="F78" s="353">
        <f t="shared" si="9"/>
        <v>0</v>
      </c>
      <c r="G78" s="298"/>
      <c r="H78" s="298"/>
      <c r="I78" s="298">
        <f t="shared" si="5"/>
        <v>0</v>
      </c>
    </row>
    <row r="79" spans="1:9" s="134" customFormat="1" ht="15">
      <c r="A79" s="267"/>
      <c r="B79" s="257" t="s">
        <v>306</v>
      </c>
      <c r="C79" s="255"/>
      <c r="D79" s="353"/>
      <c r="E79" s="298"/>
      <c r="F79" s="353">
        <f t="shared" si="9"/>
        <v>0</v>
      </c>
      <c r="G79" s="298"/>
      <c r="H79" s="298"/>
      <c r="I79" s="298">
        <f t="shared" si="5"/>
        <v>0</v>
      </c>
    </row>
    <row r="80" spans="1:9" s="134" customFormat="1" ht="15">
      <c r="A80" s="267"/>
      <c r="B80" s="257" t="s">
        <v>307</v>
      </c>
      <c r="C80" s="255"/>
      <c r="D80" s="353"/>
      <c r="E80" s="298"/>
      <c r="F80" s="353">
        <f t="shared" si="9"/>
        <v>0</v>
      </c>
      <c r="G80" s="298"/>
      <c r="H80" s="298"/>
      <c r="I80" s="298">
        <f t="shared" si="5"/>
        <v>0</v>
      </c>
    </row>
    <row r="81" spans="1:9" s="134" customFormat="1" ht="15">
      <c r="A81" s="267"/>
      <c r="B81" s="257" t="s">
        <v>308</v>
      </c>
      <c r="C81" s="255"/>
      <c r="D81" s="353"/>
      <c r="E81" s="298"/>
      <c r="F81" s="353">
        <f t="shared" si="9"/>
        <v>0</v>
      </c>
      <c r="G81" s="298"/>
      <c r="H81" s="298"/>
      <c r="I81" s="298">
        <f t="shared" si="5"/>
        <v>0</v>
      </c>
    </row>
    <row r="82" spans="1:9" s="134" customFormat="1" ht="15">
      <c r="A82" s="267"/>
      <c r="B82" s="257" t="s">
        <v>309</v>
      </c>
      <c r="C82" s="255"/>
      <c r="D82" s="353"/>
      <c r="E82" s="298"/>
      <c r="F82" s="353">
        <f t="shared" si="9"/>
        <v>0</v>
      </c>
      <c r="G82" s="298"/>
      <c r="H82" s="298"/>
      <c r="I82" s="298">
        <f t="shared" si="5"/>
        <v>0</v>
      </c>
    </row>
    <row r="83" spans="1:9" s="134" customFormat="1" ht="15">
      <c r="A83" s="267"/>
      <c r="B83" s="257" t="s">
        <v>310</v>
      </c>
      <c r="C83" s="255"/>
      <c r="D83" s="353"/>
      <c r="E83" s="298"/>
      <c r="F83" s="353">
        <f t="shared" si="9"/>
        <v>0</v>
      </c>
      <c r="G83" s="298"/>
      <c r="H83" s="298"/>
      <c r="I83" s="298">
        <f t="shared" si="5"/>
        <v>0</v>
      </c>
    </row>
    <row r="84" spans="1:9" s="134" customFormat="1" ht="15">
      <c r="A84" s="267"/>
      <c r="B84" s="260"/>
      <c r="C84" s="261"/>
      <c r="D84" s="354"/>
      <c r="E84" s="356"/>
      <c r="F84" s="356"/>
      <c r="G84" s="356"/>
      <c r="H84" s="356"/>
      <c r="I84" s="356"/>
    </row>
    <row r="85" spans="1:11" s="134" customFormat="1" ht="15">
      <c r="A85" s="267"/>
      <c r="B85" s="258" t="s">
        <v>311</v>
      </c>
      <c r="C85" s="259"/>
      <c r="D85" s="355">
        <f aca="true" t="shared" si="11" ref="D85:I85">D86+D104+D94+D114+D124+D134+D138+D147+D151</f>
        <v>30433617.009999998</v>
      </c>
      <c r="E85" s="355">
        <f t="shared" si="11"/>
        <v>0</v>
      </c>
      <c r="F85" s="355">
        <f>F86+F104+F94+F114+F124+F134+F138+F147+F151</f>
        <v>30433616.95</v>
      </c>
      <c r="G85" s="355">
        <f>G86+G104+G94+G114+G124+G134+G138+G147+G151</f>
        <v>13701679.719999999</v>
      </c>
      <c r="H85" s="355">
        <v>13621043</v>
      </c>
      <c r="I85" s="355">
        <f t="shared" si="11"/>
        <v>16731937.229999999</v>
      </c>
      <c r="J85" s="134">
        <v>29105704</v>
      </c>
      <c r="K85" s="319">
        <v>0.2199999988079071</v>
      </c>
    </row>
    <row r="86" spans="1:9" s="134" customFormat="1" ht="15">
      <c r="A86" s="267"/>
      <c r="B86" s="248" t="s">
        <v>243</v>
      </c>
      <c r="C86" s="253"/>
      <c r="D86" s="458">
        <f>SUM(D87:D93)</f>
        <v>23603807.9</v>
      </c>
      <c r="E86" s="458">
        <f>SUM(E87:E93)</f>
        <v>0</v>
      </c>
      <c r="F86" s="458">
        <f>SUM(F87:F93)</f>
        <v>23603807.9</v>
      </c>
      <c r="G86" s="458">
        <f>+G87+G89+G91+1</f>
        <v>10136965</v>
      </c>
      <c r="H86" s="458">
        <v>10056328</v>
      </c>
      <c r="I86" s="298">
        <f aca="true" t="shared" si="12" ref="I86:I149">F86-G86</f>
        <v>13466842.899999999</v>
      </c>
    </row>
    <row r="87" spans="1:9" s="134" customFormat="1" ht="15">
      <c r="A87" s="267"/>
      <c r="B87" s="257" t="s">
        <v>244</v>
      </c>
      <c r="C87" s="255"/>
      <c r="D87" s="458">
        <v>17160526.21</v>
      </c>
      <c r="E87" s="375">
        <v>0</v>
      </c>
      <c r="F87" s="458">
        <f aca="true" t="shared" si="13" ref="F87:F103">D87+E87</f>
        <v>17160526.21</v>
      </c>
      <c r="G87" s="375">
        <v>8060686</v>
      </c>
      <c r="H87" s="375">
        <v>8060686</v>
      </c>
      <c r="I87" s="298">
        <f t="shared" si="12"/>
        <v>9099840.21</v>
      </c>
    </row>
    <row r="88" spans="1:9" s="134" customFormat="1" ht="15">
      <c r="A88" s="267"/>
      <c r="B88" s="257" t="s">
        <v>245</v>
      </c>
      <c r="C88" s="255"/>
      <c r="D88" s="458"/>
      <c r="E88" s="375"/>
      <c r="F88" s="458">
        <f t="shared" si="13"/>
        <v>0</v>
      </c>
      <c r="G88" s="375"/>
      <c r="H88" s="375"/>
      <c r="I88" s="298">
        <f t="shared" si="12"/>
        <v>0</v>
      </c>
    </row>
    <row r="89" spans="1:9" ht="15">
      <c r="A89" s="267"/>
      <c r="B89" s="257" t="s">
        <v>246</v>
      </c>
      <c r="C89" s="255"/>
      <c r="D89" s="458">
        <v>4510181</v>
      </c>
      <c r="E89" s="375">
        <v>0</v>
      </c>
      <c r="F89" s="458">
        <f t="shared" si="13"/>
        <v>4510181</v>
      </c>
      <c r="G89" s="375">
        <v>1249535</v>
      </c>
      <c r="H89" s="375">
        <v>1249183</v>
      </c>
      <c r="I89" s="298">
        <f t="shared" si="12"/>
        <v>3260646</v>
      </c>
    </row>
    <row r="90" spans="1:9" ht="15">
      <c r="A90" s="267"/>
      <c r="B90" s="257" t="s">
        <v>247</v>
      </c>
      <c r="C90" s="255"/>
      <c r="D90" s="458">
        <v>47570.29</v>
      </c>
      <c r="E90" s="375">
        <v>0</v>
      </c>
      <c r="F90" s="458">
        <f t="shared" si="13"/>
        <v>47570.29</v>
      </c>
      <c r="G90" s="375">
        <v>0</v>
      </c>
      <c r="H90" s="375">
        <v>0</v>
      </c>
      <c r="I90" s="298">
        <f t="shared" si="12"/>
        <v>47570.29</v>
      </c>
    </row>
    <row r="91" spans="1:9" ht="15">
      <c r="A91" s="269"/>
      <c r="B91" s="257" t="s">
        <v>248</v>
      </c>
      <c r="C91" s="255"/>
      <c r="D91" s="458">
        <v>1885530.4</v>
      </c>
      <c r="E91" s="375">
        <v>0</v>
      </c>
      <c r="F91" s="458">
        <f t="shared" si="13"/>
        <v>1885530.4</v>
      </c>
      <c r="G91" s="375">
        <f>826493+250</f>
        <v>826743</v>
      </c>
      <c r="H91" s="375">
        <v>746459</v>
      </c>
      <c r="I91" s="298">
        <f t="shared" si="12"/>
        <v>1058787.4</v>
      </c>
    </row>
    <row r="92" spans="1:9" ht="15">
      <c r="A92" s="270"/>
      <c r="B92" s="257" t="s">
        <v>249</v>
      </c>
      <c r="C92" s="255"/>
      <c r="D92" s="458"/>
      <c r="E92" s="375"/>
      <c r="F92" s="458">
        <f t="shared" si="13"/>
        <v>0</v>
      </c>
      <c r="G92" s="375"/>
      <c r="H92" s="375"/>
      <c r="I92" s="298">
        <f t="shared" si="12"/>
        <v>0</v>
      </c>
    </row>
    <row r="93" spans="1:9" s="134" customFormat="1" ht="15">
      <c r="A93" s="268"/>
      <c r="B93" s="257" t="s">
        <v>250</v>
      </c>
      <c r="C93" s="255"/>
      <c r="D93" s="458"/>
      <c r="E93" s="375"/>
      <c r="F93" s="458">
        <f t="shared" si="13"/>
        <v>0</v>
      </c>
      <c r="G93" s="375"/>
      <c r="H93" s="375"/>
      <c r="I93" s="298">
        <f t="shared" si="12"/>
        <v>0</v>
      </c>
    </row>
    <row r="94" spans="1:9" s="134" customFormat="1" ht="15">
      <c r="A94" s="268"/>
      <c r="B94" s="248" t="s">
        <v>251</v>
      </c>
      <c r="C94" s="253"/>
      <c r="D94" s="458">
        <f>SUM(D95:D103)</f>
        <v>927168.0599999999</v>
      </c>
      <c r="E94" s="458">
        <v>17220</v>
      </c>
      <c r="F94" s="458">
        <v>944388</v>
      </c>
      <c r="G94" s="458">
        <v>595959</v>
      </c>
      <c r="H94" s="458">
        <v>596159</v>
      </c>
      <c r="I94" s="298">
        <f t="shared" si="12"/>
        <v>348429</v>
      </c>
    </row>
    <row r="95" spans="1:9" s="134" customFormat="1" ht="15">
      <c r="A95" s="268"/>
      <c r="B95" s="257" t="s">
        <v>765</v>
      </c>
      <c r="C95" s="255"/>
      <c r="D95" s="458">
        <v>28716.22</v>
      </c>
      <c r="E95" s="375">
        <v>0</v>
      </c>
      <c r="F95" s="458">
        <f t="shared" si="13"/>
        <v>28716.22</v>
      </c>
      <c r="G95" s="375">
        <v>12990</v>
      </c>
      <c r="H95" s="375">
        <v>12990</v>
      </c>
      <c r="I95" s="298">
        <f t="shared" si="12"/>
        <v>15726.220000000001</v>
      </c>
    </row>
    <row r="96" spans="1:9" s="134" customFormat="1" ht="15">
      <c r="A96" s="268"/>
      <c r="B96" s="257" t="s">
        <v>252</v>
      </c>
      <c r="C96" s="255"/>
      <c r="D96" s="458">
        <v>17591.66</v>
      </c>
      <c r="E96" s="375">
        <v>0</v>
      </c>
      <c r="F96" s="458">
        <f t="shared" si="13"/>
        <v>17591.66</v>
      </c>
      <c r="G96" s="375">
        <v>12071</v>
      </c>
      <c r="H96" s="375">
        <v>12071</v>
      </c>
      <c r="I96" s="298">
        <f t="shared" si="12"/>
        <v>5520.66</v>
      </c>
    </row>
    <row r="97" spans="1:9" s="134" customFormat="1" ht="15">
      <c r="A97" s="268"/>
      <c r="B97" s="257" t="s">
        <v>253</v>
      </c>
      <c r="C97" s="255"/>
      <c r="D97" s="458"/>
      <c r="E97" s="375"/>
      <c r="F97" s="458">
        <f t="shared" si="13"/>
        <v>0</v>
      </c>
      <c r="G97" s="375"/>
      <c r="H97" s="375"/>
      <c r="I97" s="298">
        <f t="shared" si="12"/>
        <v>0</v>
      </c>
    </row>
    <row r="98" spans="1:9" s="134" customFormat="1" ht="15">
      <c r="A98" s="268"/>
      <c r="B98" s="257" t="s">
        <v>254</v>
      </c>
      <c r="C98" s="255"/>
      <c r="D98" s="458">
        <v>237863.22</v>
      </c>
      <c r="E98" s="375">
        <v>17220</v>
      </c>
      <c r="F98" s="458">
        <f t="shared" si="13"/>
        <v>255083.22</v>
      </c>
      <c r="G98" s="375">
        <v>194944</v>
      </c>
      <c r="H98" s="375">
        <v>194944</v>
      </c>
      <c r="I98" s="298">
        <f t="shared" si="12"/>
        <v>60139.22</v>
      </c>
    </row>
    <row r="99" spans="1:9" s="134" customFormat="1" ht="15">
      <c r="A99" s="268"/>
      <c r="B99" s="257" t="s">
        <v>255</v>
      </c>
      <c r="C99" s="255"/>
      <c r="D99" s="458">
        <v>15790.25</v>
      </c>
      <c r="E99" s="375">
        <v>0</v>
      </c>
      <c r="F99" s="458">
        <f t="shared" si="13"/>
        <v>15790.25</v>
      </c>
      <c r="G99" s="375">
        <v>11023</v>
      </c>
      <c r="H99" s="375">
        <v>11023</v>
      </c>
      <c r="I99" s="298">
        <f t="shared" si="12"/>
        <v>4767.25</v>
      </c>
    </row>
    <row r="100" spans="1:10" s="134" customFormat="1" ht="15">
      <c r="A100" s="268"/>
      <c r="B100" s="257" t="s">
        <v>256</v>
      </c>
      <c r="C100" s="255"/>
      <c r="D100" s="458">
        <v>618998.5</v>
      </c>
      <c r="E100" s="375">
        <v>0</v>
      </c>
      <c r="F100" s="458">
        <f t="shared" si="13"/>
        <v>618998.5</v>
      </c>
      <c r="G100" s="375">
        <v>364932</v>
      </c>
      <c r="H100" s="375">
        <v>365132</v>
      </c>
      <c r="I100" s="298">
        <f t="shared" si="12"/>
        <v>254066.5</v>
      </c>
      <c r="J100" s="307"/>
    </row>
    <row r="101" spans="1:9" s="134" customFormat="1" ht="15">
      <c r="A101" s="268"/>
      <c r="B101" s="257" t="s">
        <v>257</v>
      </c>
      <c r="C101" s="255"/>
      <c r="D101" s="458"/>
      <c r="E101" s="375"/>
      <c r="F101" s="458">
        <f t="shared" si="13"/>
        <v>0</v>
      </c>
      <c r="G101" s="375"/>
      <c r="H101" s="375"/>
      <c r="I101" s="298">
        <f t="shared" si="12"/>
        <v>0</v>
      </c>
    </row>
    <row r="102" spans="1:9" s="134" customFormat="1" ht="15">
      <c r="A102" s="268"/>
      <c r="B102" s="257" t="s">
        <v>258</v>
      </c>
      <c r="C102" s="255"/>
      <c r="D102" s="458">
        <v>438.22</v>
      </c>
      <c r="E102" s="375">
        <v>0</v>
      </c>
      <c r="F102" s="458">
        <f t="shared" si="13"/>
        <v>438.22</v>
      </c>
      <c r="G102" s="375">
        <v>0</v>
      </c>
      <c r="H102" s="375">
        <v>0</v>
      </c>
      <c r="I102" s="298">
        <f t="shared" si="12"/>
        <v>438.22</v>
      </c>
    </row>
    <row r="103" spans="1:9" ht="15">
      <c r="A103" s="268"/>
      <c r="B103" s="257" t="s">
        <v>259</v>
      </c>
      <c r="C103" s="255"/>
      <c r="D103" s="458">
        <v>7769.99</v>
      </c>
      <c r="E103" s="375">
        <v>0</v>
      </c>
      <c r="F103" s="458">
        <f t="shared" si="13"/>
        <v>7769.99</v>
      </c>
      <c r="G103" s="375">
        <v>0</v>
      </c>
      <c r="H103" s="375">
        <v>0</v>
      </c>
      <c r="I103" s="298">
        <f t="shared" si="12"/>
        <v>7769.99</v>
      </c>
    </row>
    <row r="104" spans="1:10" ht="15">
      <c r="A104" s="268"/>
      <c r="B104" s="248" t="s">
        <v>260</v>
      </c>
      <c r="C104" s="253"/>
      <c r="D104" s="458">
        <f>SUM(D105:D113)</f>
        <v>5452641.05</v>
      </c>
      <c r="E104" s="458">
        <f>SUM(E105:E113)</f>
        <v>432780</v>
      </c>
      <c r="F104" s="458">
        <f>SUM(F105:F113)</f>
        <v>5885421.05</v>
      </c>
      <c r="G104" s="458">
        <f>SUM(G105:G113)</f>
        <v>2968755.7199999997</v>
      </c>
      <c r="H104" s="458">
        <f>SUM(H105:H113)</f>
        <v>2968755.7199999997</v>
      </c>
      <c r="I104" s="298">
        <f t="shared" si="12"/>
        <v>2916665.33</v>
      </c>
      <c r="J104" s="277"/>
    </row>
    <row r="105" spans="1:9" ht="15">
      <c r="A105" s="268"/>
      <c r="B105" s="257" t="s">
        <v>261</v>
      </c>
      <c r="C105" s="255"/>
      <c r="D105" s="458">
        <v>1382559.49</v>
      </c>
      <c r="E105" s="375">
        <v>20000</v>
      </c>
      <c r="F105" s="375">
        <f>D105+E105</f>
        <v>1402559.49</v>
      </c>
      <c r="G105" s="375">
        <v>693937</v>
      </c>
      <c r="H105" s="375">
        <v>693937</v>
      </c>
      <c r="I105" s="298">
        <f t="shared" si="12"/>
        <v>708622.49</v>
      </c>
    </row>
    <row r="106" spans="1:9" ht="15">
      <c r="A106" s="268"/>
      <c r="B106" s="257" t="s">
        <v>262</v>
      </c>
      <c r="C106" s="255"/>
      <c r="D106" s="458"/>
      <c r="E106" s="375"/>
      <c r="F106" s="375">
        <f aca="true" t="shared" si="14" ref="F106:F113">D106+E106</f>
        <v>0</v>
      </c>
      <c r="G106" s="375"/>
      <c r="H106" s="375"/>
      <c r="I106" s="298">
        <f t="shared" si="12"/>
        <v>0</v>
      </c>
    </row>
    <row r="107" spans="1:9" ht="15">
      <c r="A107" s="268"/>
      <c r="B107" s="257" t="s">
        <v>263</v>
      </c>
      <c r="C107" s="255"/>
      <c r="D107" s="458">
        <v>1076986</v>
      </c>
      <c r="E107" s="461">
        <v>-17220</v>
      </c>
      <c r="F107" s="375">
        <f t="shared" si="14"/>
        <v>1059766</v>
      </c>
      <c r="G107" s="375">
        <v>432107</v>
      </c>
      <c r="H107" s="375">
        <v>432107</v>
      </c>
      <c r="I107" s="298">
        <f t="shared" si="12"/>
        <v>627659</v>
      </c>
    </row>
    <row r="108" spans="1:9" ht="15">
      <c r="A108" s="268"/>
      <c r="B108" s="257" t="s">
        <v>264</v>
      </c>
      <c r="C108" s="255"/>
      <c r="D108" s="458">
        <v>6847.34</v>
      </c>
      <c r="E108" s="375">
        <v>0</v>
      </c>
      <c r="F108" s="375">
        <f t="shared" si="14"/>
        <v>6847.34</v>
      </c>
      <c r="G108" s="375">
        <v>6643.72</v>
      </c>
      <c r="H108" s="375">
        <v>6643.72</v>
      </c>
      <c r="I108" s="298">
        <f t="shared" si="12"/>
        <v>203.6199999999999</v>
      </c>
    </row>
    <row r="109" spans="1:9" ht="15">
      <c r="A109" s="268"/>
      <c r="B109" s="257" t="s">
        <v>766</v>
      </c>
      <c r="C109" s="255"/>
      <c r="D109" s="458">
        <v>1286065.25</v>
      </c>
      <c r="E109" s="375">
        <v>450000</v>
      </c>
      <c r="F109" s="375">
        <f t="shared" si="14"/>
        <v>1736065.25</v>
      </c>
      <c r="G109" s="375">
        <v>1061881</v>
      </c>
      <c r="H109" s="375">
        <v>1061881</v>
      </c>
      <c r="I109" s="298">
        <f t="shared" si="12"/>
        <v>674184.25</v>
      </c>
    </row>
    <row r="110" spans="1:9" ht="15">
      <c r="A110" s="268"/>
      <c r="B110" s="257" t="s">
        <v>265</v>
      </c>
      <c r="C110" s="255"/>
      <c r="D110" s="458"/>
      <c r="E110" s="375"/>
      <c r="F110" s="375">
        <f t="shared" si="14"/>
        <v>0</v>
      </c>
      <c r="G110" s="375"/>
      <c r="H110" s="375"/>
      <c r="I110" s="298">
        <f t="shared" si="12"/>
        <v>0</v>
      </c>
    </row>
    <row r="111" spans="1:9" ht="15">
      <c r="A111" s="268"/>
      <c r="B111" s="257" t="s">
        <v>266</v>
      </c>
      <c r="C111" s="255"/>
      <c r="D111" s="458">
        <v>431109.38</v>
      </c>
      <c r="E111" s="375">
        <v>0</v>
      </c>
      <c r="F111" s="375">
        <f t="shared" si="14"/>
        <v>431109.38</v>
      </c>
      <c r="G111" s="375">
        <v>190416</v>
      </c>
      <c r="H111" s="375">
        <v>190416</v>
      </c>
      <c r="I111" s="298">
        <f t="shared" si="12"/>
        <v>240693.38</v>
      </c>
    </row>
    <row r="112" spans="1:9" s="134" customFormat="1" ht="15">
      <c r="A112" s="268"/>
      <c r="B112" s="257" t="s">
        <v>267</v>
      </c>
      <c r="C112" s="255"/>
      <c r="D112" s="458">
        <v>82000</v>
      </c>
      <c r="E112" s="375">
        <v>200000</v>
      </c>
      <c r="F112" s="375">
        <f t="shared" si="14"/>
        <v>282000</v>
      </c>
      <c r="G112" s="375">
        <v>226315</v>
      </c>
      <c r="H112" s="375">
        <v>226315</v>
      </c>
      <c r="I112" s="298">
        <f t="shared" si="12"/>
        <v>55685</v>
      </c>
    </row>
    <row r="113" spans="1:16384" ht="15">
      <c r="A113" s="268"/>
      <c r="B113" s="257" t="s">
        <v>268</v>
      </c>
      <c r="C113" s="255"/>
      <c r="D113" s="458">
        <v>1187073.59</v>
      </c>
      <c r="E113" s="462">
        <v>-220000</v>
      </c>
      <c r="F113" s="375">
        <f t="shared" si="14"/>
        <v>967073.5900000001</v>
      </c>
      <c r="G113" s="375">
        <f>357456</f>
        <v>357456</v>
      </c>
      <c r="H113" s="375">
        <v>357456</v>
      </c>
      <c r="I113" s="298">
        <f t="shared" si="12"/>
        <v>609617.5900000001</v>
      </c>
      <c r="XFD113" s="136">
        <v>277794</v>
      </c>
    </row>
    <row r="114" spans="1:9" ht="15">
      <c r="A114" s="268"/>
      <c r="B114" s="583" t="s">
        <v>767</v>
      </c>
      <c r="C114" s="584"/>
      <c r="D114" s="458">
        <f>SUM(D115:D123)</f>
        <v>0</v>
      </c>
      <c r="E114" s="458">
        <f>SUM(E115:E123)</f>
        <v>0</v>
      </c>
      <c r="F114" s="458">
        <f>SUM(F115:F123)</f>
        <v>0</v>
      </c>
      <c r="G114" s="458">
        <f>SUM(G115:G123)</f>
        <v>0</v>
      </c>
      <c r="H114" s="458">
        <f>SUM(H115:H123)</f>
        <v>0</v>
      </c>
      <c r="I114" s="298">
        <f t="shared" si="12"/>
        <v>0</v>
      </c>
    </row>
    <row r="115" spans="1:9" ht="15">
      <c r="A115" s="268"/>
      <c r="B115" s="257" t="s">
        <v>269</v>
      </c>
      <c r="C115" s="255"/>
      <c r="D115" s="458"/>
      <c r="E115" s="375"/>
      <c r="F115" s="375">
        <f>D115+E115</f>
        <v>0</v>
      </c>
      <c r="G115" s="375"/>
      <c r="H115" s="375"/>
      <c r="I115" s="298">
        <f t="shared" si="12"/>
        <v>0</v>
      </c>
    </row>
    <row r="116" spans="1:9" ht="15">
      <c r="A116" s="268"/>
      <c r="B116" s="257" t="s">
        <v>270</v>
      </c>
      <c r="C116" s="255"/>
      <c r="D116" s="458"/>
      <c r="E116" s="375"/>
      <c r="F116" s="375">
        <f aca="true" t="shared" si="15" ref="F116:F123">D116+E116</f>
        <v>0</v>
      </c>
      <c r="G116" s="375"/>
      <c r="H116" s="375"/>
      <c r="I116" s="298">
        <f t="shared" si="12"/>
        <v>0</v>
      </c>
    </row>
    <row r="117" spans="1:9" ht="15">
      <c r="A117" s="268"/>
      <c r="B117" s="257" t="s">
        <v>271</v>
      </c>
      <c r="C117" s="255"/>
      <c r="D117" s="458"/>
      <c r="E117" s="375"/>
      <c r="F117" s="375">
        <f t="shared" si="15"/>
        <v>0</v>
      </c>
      <c r="G117" s="375"/>
      <c r="H117" s="375"/>
      <c r="I117" s="298">
        <f t="shared" si="12"/>
        <v>0</v>
      </c>
    </row>
    <row r="118" spans="1:9" ht="15">
      <c r="A118" s="268"/>
      <c r="B118" s="257" t="s">
        <v>272</v>
      </c>
      <c r="C118" s="255"/>
      <c r="D118" s="458"/>
      <c r="E118" s="375"/>
      <c r="F118" s="375">
        <f t="shared" si="15"/>
        <v>0</v>
      </c>
      <c r="G118" s="375"/>
      <c r="H118" s="375"/>
      <c r="I118" s="298">
        <f t="shared" si="12"/>
        <v>0</v>
      </c>
    </row>
    <row r="119" spans="1:9" ht="15">
      <c r="A119" s="268"/>
      <c r="B119" s="257" t="s">
        <v>273</v>
      </c>
      <c r="C119" s="255"/>
      <c r="D119" s="458"/>
      <c r="E119" s="375"/>
      <c r="F119" s="375">
        <f t="shared" si="15"/>
        <v>0</v>
      </c>
      <c r="G119" s="375"/>
      <c r="H119" s="375"/>
      <c r="I119" s="298">
        <f t="shared" si="12"/>
        <v>0</v>
      </c>
    </row>
    <row r="120" spans="1:9" ht="15">
      <c r="A120" s="268"/>
      <c r="B120" s="257" t="s">
        <v>274</v>
      </c>
      <c r="C120" s="255"/>
      <c r="D120" s="458"/>
      <c r="E120" s="375"/>
      <c r="F120" s="375">
        <f t="shared" si="15"/>
        <v>0</v>
      </c>
      <c r="G120" s="375"/>
      <c r="H120" s="375"/>
      <c r="I120" s="298">
        <f t="shared" si="12"/>
        <v>0</v>
      </c>
    </row>
    <row r="121" spans="1:9" ht="15">
      <c r="A121" s="268"/>
      <c r="B121" s="257" t="s">
        <v>275</v>
      </c>
      <c r="C121" s="255"/>
      <c r="D121" s="458"/>
      <c r="E121" s="375"/>
      <c r="F121" s="375">
        <f t="shared" si="15"/>
        <v>0</v>
      </c>
      <c r="G121" s="375"/>
      <c r="H121" s="375"/>
      <c r="I121" s="298">
        <f t="shared" si="12"/>
        <v>0</v>
      </c>
    </row>
    <row r="122" spans="1:9" ht="15">
      <c r="A122" s="268"/>
      <c r="B122" s="257" t="s">
        <v>276</v>
      </c>
      <c r="C122" s="255"/>
      <c r="D122" s="458"/>
      <c r="E122" s="375"/>
      <c r="F122" s="375">
        <f t="shared" si="15"/>
        <v>0</v>
      </c>
      <c r="G122" s="375"/>
      <c r="H122" s="375"/>
      <c r="I122" s="298">
        <f t="shared" si="12"/>
        <v>0</v>
      </c>
    </row>
    <row r="123" spans="1:9" s="134" customFormat="1" ht="15">
      <c r="A123" s="268"/>
      <c r="B123" s="257" t="s">
        <v>277</v>
      </c>
      <c r="C123" s="255"/>
      <c r="D123" s="458"/>
      <c r="E123" s="375"/>
      <c r="F123" s="375">
        <f t="shared" si="15"/>
        <v>0</v>
      </c>
      <c r="G123" s="375"/>
      <c r="H123" s="375"/>
      <c r="I123" s="298">
        <f t="shared" si="12"/>
        <v>0</v>
      </c>
    </row>
    <row r="124" spans="1:9" ht="15">
      <c r="A124" s="268"/>
      <c r="B124" s="248" t="s">
        <v>768</v>
      </c>
      <c r="C124" s="253"/>
      <c r="D124" s="458">
        <v>450000</v>
      </c>
      <c r="E124" s="463">
        <v>-450000</v>
      </c>
      <c r="F124" s="458">
        <v>0</v>
      </c>
      <c r="G124" s="458">
        <f>SUM(G125:G133)</f>
        <v>0</v>
      </c>
      <c r="H124" s="458">
        <f>SUM(H125:H133)</f>
        <v>0</v>
      </c>
      <c r="I124" s="298">
        <f t="shared" si="12"/>
        <v>0</v>
      </c>
    </row>
    <row r="125" spans="1:9" ht="15">
      <c r="A125" s="268"/>
      <c r="B125" s="257" t="s">
        <v>278</v>
      </c>
      <c r="C125" s="255"/>
      <c r="D125" s="458"/>
      <c r="E125" s="463"/>
      <c r="F125" s="375">
        <f>D125+E125</f>
        <v>0</v>
      </c>
      <c r="G125" s="375"/>
      <c r="H125" s="375"/>
      <c r="I125" s="298">
        <f t="shared" si="12"/>
        <v>0</v>
      </c>
    </row>
    <row r="126" spans="1:9" ht="15">
      <c r="A126" s="268"/>
      <c r="B126" s="257" t="s">
        <v>279</v>
      </c>
      <c r="C126" s="255"/>
      <c r="D126" s="458"/>
      <c r="E126" s="463"/>
      <c r="F126" s="375">
        <f aca="true" t="shared" si="16" ref="F126:F133">D126+E126</f>
        <v>0</v>
      </c>
      <c r="G126" s="375"/>
      <c r="H126" s="375"/>
      <c r="I126" s="298">
        <f t="shared" si="12"/>
        <v>0</v>
      </c>
    </row>
    <row r="127" spans="1:9" ht="15">
      <c r="A127" s="268"/>
      <c r="B127" s="257" t="s">
        <v>280</v>
      </c>
      <c r="C127" s="255"/>
      <c r="D127" s="458"/>
      <c r="E127" s="463"/>
      <c r="F127" s="375">
        <f t="shared" si="16"/>
        <v>0</v>
      </c>
      <c r="G127" s="375"/>
      <c r="H127" s="375"/>
      <c r="I127" s="298">
        <f t="shared" si="12"/>
        <v>0</v>
      </c>
    </row>
    <row r="128" spans="1:9" ht="15">
      <c r="A128" s="268"/>
      <c r="B128" s="257" t="s">
        <v>281</v>
      </c>
      <c r="C128" s="255"/>
      <c r="D128" s="458">
        <v>450000</v>
      </c>
      <c r="E128" s="463">
        <v>-450000</v>
      </c>
      <c r="F128" s="375">
        <v>0</v>
      </c>
      <c r="G128" s="375">
        <v>0</v>
      </c>
      <c r="H128" s="375">
        <v>0</v>
      </c>
      <c r="I128" s="298">
        <f t="shared" si="12"/>
        <v>0</v>
      </c>
    </row>
    <row r="129" spans="1:9" ht="15">
      <c r="A129" s="268"/>
      <c r="B129" s="257" t="s">
        <v>282</v>
      </c>
      <c r="C129" s="255"/>
      <c r="D129" s="458"/>
      <c r="E129" s="463"/>
      <c r="F129" s="375">
        <f t="shared" si="16"/>
        <v>0</v>
      </c>
      <c r="G129" s="375"/>
      <c r="H129" s="375"/>
      <c r="I129" s="298">
        <f t="shared" si="12"/>
        <v>0</v>
      </c>
    </row>
    <row r="130" spans="1:9" ht="15">
      <c r="A130" s="268"/>
      <c r="B130" s="257" t="s">
        <v>283</v>
      </c>
      <c r="C130" s="255"/>
      <c r="D130" s="458"/>
      <c r="E130" s="464"/>
      <c r="F130" s="375">
        <f t="shared" si="16"/>
        <v>0</v>
      </c>
      <c r="G130" s="375"/>
      <c r="H130" s="375"/>
      <c r="I130" s="298">
        <f t="shared" si="12"/>
        <v>0</v>
      </c>
    </row>
    <row r="131" spans="1:9" ht="15">
      <c r="A131" s="268"/>
      <c r="B131" s="257" t="s">
        <v>284</v>
      </c>
      <c r="C131" s="255"/>
      <c r="D131" s="458"/>
      <c r="E131" s="464"/>
      <c r="F131" s="375">
        <f t="shared" si="16"/>
        <v>0</v>
      </c>
      <c r="G131" s="375"/>
      <c r="H131" s="375"/>
      <c r="I131" s="298">
        <f t="shared" si="12"/>
        <v>0</v>
      </c>
    </row>
    <row r="132" spans="1:9" ht="15">
      <c r="A132" s="268"/>
      <c r="B132" s="257" t="s">
        <v>285</v>
      </c>
      <c r="C132" s="255"/>
      <c r="D132" s="458"/>
      <c r="E132" s="464"/>
      <c r="F132" s="375">
        <f t="shared" si="16"/>
        <v>0</v>
      </c>
      <c r="G132" s="375"/>
      <c r="H132" s="375"/>
      <c r="I132" s="298">
        <f t="shared" si="12"/>
        <v>0</v>
      </c>
    </row>
    <row r="133" spans="1:9" ht="15">
      <c r="A133" s="268"/>
      <c r="B133" s="257" t="s">
        <v>286</v>
      </c>
      <c r="C133" s="255"/>
      <c r="D133" s="458"/>
      <c r="E133" s="464"/>
      <c r="F133" s="375">
        <f t="shared" si="16"/>
        <v>0</v>
      </c>
      <c r="G133" s="375"/>
      <c r="H133" s="375"/>
      <c r="I133" s="298">
        <f t="shared" si="12"/>
        <v>0</v>
      </c>
    </row>
    <row r="134" spans="1:9" s="134" customFormat="1" ht="15">
      <c r="A134" s="268"/>
      <c r="B134" s="248" t="s">
        <v>287</v>
      </c>
      <c r="C134" s="253"/>
      <c r="D134" s="458">
        <f>SUM(D135:D137)</f>
        <v>0</v>
      </c>
      <c r="E134" s="465">
        <f>SUM(E135:E137)</f>
        <v>0</v>
      </c>
      <c r="F134" s="458">
        <f>SUM(F135:F137)</f>
        <v>0</v>
      </c>
      <c r="G134" s="458">
        <f>SUM(G135:G137)</f>
        <v>0</v>
      </c>
      <c r="H134" s="458">
        <f>SUM(H135:H137)</f>
        <v>0</v>
      </c>
      <c r="I134" s="298">
        <f t="shared" si="12"/>
        <v>0</v>
      </c>
    </row>
    <row r="135" spans="1:9" ht="15">
      <c r="A135" s="268"/>
      <c r="B135" s="257" t="s">
        <v>288</v>
      </c>
      <c r="C135" s="255"/>
      <c r="D135" s="458"/>
      <c r="E135" s="464"/>
      <c r="F135" s="375">
        <f>D135+E135</f>
        <v>0</v>
      </c>
      <c r="G135" s="375"/>
      <c r="H135" s="375"/>
      <c r="I135" s="298">
        <f t="shared" si="12"/>
        <v>0</v>
      </c>
    </row>
    <row r="136" spans="1:9" ht="15">
      <c r="A136" s="268"/>
      <c r="B136" s="257" t="s">
        <v>289</v>
      </c>
      <c r="C136" s="255"/>
      <c r="D136" s="458"/>
      <c r="E136" s="464"/>
      <c r="F136" s="375">
        <f>D136+E136</f>
        <v>0</v>
      </c>
      <c r="G136" s="375"/>
      <c r="H136" s="375"/>
      <c r="I136" s="298">
        <f t="shared" si="12"/>
        <v>0</v>
      </c>
    </row>
    <row r="137" spans="1:9" ht="15">
      <c r="A137" s="268"/>
      <c r="B137" s="257" t="s">
        <v>290</v>
      </c>
      <c r="C137" s="255"/>
      <c r="D137" s="458"/>
      <c r="E137" s="464"/>
      <c r="F137" s="375">
        <f>D137+E137</f>
        <v>0</v>
      </c>
      <c r="G137" s="375"/>
      <c r="H137" s="375"/>
      <c r="I137" s="298">
        <f t="shared" si="12"/>
        <v>0</v>
      </c>
    </row>
    <row r="138" spans="1:9" ht="15">
      <c r="A138" s="268"/>
      <c r="B138" s="248" t="s">
        <v>769</v>
      </c>
      <c r="C138" s="253"/>
      <c r="D138" s="458">
        <f>SUM(D139:D146)</f>
        <v>0</v>
      </c>
      <c r="E138" s="465">
        <f>SUM(E139:E146)</f>
        <v>0</v>
      </c>
      <c r="F138" s="458">
        <f>F139+F140+F141+F142+F143+F145+F146</f>
        <v>0</v>
      </c>
      <c r="G138" s="458">
        <f>SUM(G139:G146)</f>
        <v>0</v>
      </c>
      <c r="H138" s="458">
        <f>SUM(H139:H146)</f>
        <v>0</v>
      </c>
      <c r="I138" s="298">
        <f t="shared" si="12"/>
        <v>0</v>
      </c>
    </row>
    <row r="139" spans="1:9" ht="15">
      <c r="A139" s="268"/>
      <c r="B139" s="257" t="s">
        <v>291</v>
      </c>
      <c r="C139" s="255"/>
      <c r="D139" s="458"/>
      <c r="E139" s="464"/>
      <c r="F139" s="375">
        <f>D139+E139</f>
        <v>0</v>
      </c>
      <c r="G139" s="375"/>
      <c r="H139" s="375"/>
      <c r="I139" s="298">
        <f t="shared" si="12"/>
        <v>0</v>
      </c>
    </row>
    <row r="140" spans="1:9" ht="15">
      <c r="A140" s="268"/>
      <c r="B140" s="257" t="s">
        <v>292</v>
      </c>
      <c r="C140" s="255"/>
      <c r="D140" s="458"/>
      <c r="E140" s="464"/>
      <c r="F140" s="375">
        <f aca="true" t="shared" si="17" ref="F140:F146">D140+E140</f>
        <v>0</v>
      </c>
      <c r="G140" s="375"/>
      <c r="H140" s="375"/>
      <c r="I140" s="298">
        <f t="shared" si="12"/>
        <v>0</v>
      </c>
    </row>
    <row r="141" spans="1:9" ht="15">
      <c r="A141" s="268"/>
      <c r="B141" s="257" t="s">
        <v>293</v>
      </c>
      <c r="C141" s="255"/>
      <c r="D141" s="458"/>
      <c r="E141" s="464"/>
      <c r="F141" s="375">
        <f t="shared" si="17"/>
        <v>0</v>
      </c>
      <c r="G141" s="375"/>
      <c r="H141" s="375"/>
      <c r="I141" s="298">
        <f t="shared" si="12"/>
        <v>0</v>
      </c>
    </row>
    <row r="142" spans="1:9" ht="15">
      <c r="A142" s="268"/>
      <c r="B142" s="257" t="s">
        <v>294</v>
      </c>
      <c r="C142" s="255"/>
      <c r="D142" s="458"/>
      <c r="E142" s="464"/>
      <c r="F142" s="375">
        <f t="shared" si="17"/>
        <v>0</v>
      </c>
      <c r="G142" s="375"/>
      <c r="H142" s="375"/>
      <c r="I142" s="298">
        <f t="shared" si="12"/>
        <v>0</v>
      </c>
    </row>
    <row r="143" spans="1:9" ht="15">
      <c r="A143" s="268"/>
      <c r="B143" s="257" t="s">
        <v>295</v>
      </c>
      <c r="C143" s="255"/>
      <c r="D143" s="458"/>
      <c r="E143" s="464"/>
      <c r="F143" s="375">
        <f t="shared" si="17"/>
        <v>0</v>
      </c>
      <c r="G143" s="375"/>
      <c r="H143" s="375"/>
      <c r="I143" s="298">
        <f t="shared" si="12"/>
        <v>0</v>
      </c>
    </row>
    <row r="144" spans="1:9" ht="15">
      <c r="A144" s="268"/>
      <c r="B144" s="257" t="s">
        <v>296</v>
      </c>
      <c r="C144" s="255"/>
      <c r="D144" s="458"/>
      <c r="E144" s="464"/>
      <c r="F144" s="375">
        <f t="shared" si="17"/>
        <v>0</v>
      </c>
      <c r="G144" s="375"/>
      <c r="H144" s="375"/>
      <c r="I144" s="298">
        <f t="shared" si="12"/>
        <v>0</v>
      </c>
    </row>
    <row r="145" spans="1:9" ht="15">
      <c r="A145" s="268"/>
      <c r="B145" s="257" t="s">
        <v>297</v>
      </c>
      <c r="C145" s="255"/>
      <c r="D145" s="458"/>
      <c r="E145" s="464"/>
      <c r="F145" s="375">
        <f t="shared" si="17"/>
        <v>0</v>
      </c>
      <c r="G145" s="375"/>
      <c r="H145" s="375"/>
      <c r="I145" s="298">
        <f t="shared" si="12"/>
        <v>0</v>
      </c>
    </row>
    <row r="146" spans="1:9" ht="15">
      <c r="A146" s="268"/>
      <c r="B146" s="257" t="s">
        <v>298</v>
      </c>
      <c r="C146" s="255"/>
      <c r="D146" s="458"/>
      <c r="E146" s="464"/>
      <c r="F146" s="375">
        <f t="shared" si="17"/>
        <v>0</v>
      </c>
      <c r="G146" s="375"/>
      <c r="H146" s="375"/>
      <c r="I146" s="298">
        <f t="shared" si="12"/>
        <v>0</v>
      </c>
    </row>
    <row r="147" spans="1:9" ht="15">
      <c r="A147" s="268"/>
      <c r="B147" s="248" t="s">
        <v>299</v>
      </c>
      <c r="C147" s="253"/>
      <c r="D147" s="458">
        <f>SUM(D148:D150)</f>
        <v>0</v>
      </c>
      <c r="E147" s="465">
        <f>SUM(E148:E150)</f>
        <v>0</v>
      </c>
      <c r="F147" s="458">
        <f>SUM(F148:F150)</f>
        <v>0</v>
      </c>
      <c r="G147" s="458">
        <f>SUM(G148:G150)</f>
        <v>0</v>
      </c>
      <c r="H147" s="458">
        <f>SUM(H148:H150)</f>
        <v>0</v>
      </c>
      <c r="I147" s="298">
        <f t="shared" si="12"/>
        <v>0</v>
      </c>
    </row>
    <row r="148" spans="1:9" ht="15">
      <c r="A148" s="268"/>
      <c r="B148" s="257" t="s">
        <v>300</v>
      </c>
      <c r="C148" s="255"/>
      <c r="D148" s="458"/>
      <c r="E148" s="464"/>
      <c r="F148" s="375">
        <f>D148+E148</f>
        <v>0</v>
      </c>
      <c r="G148" s="375"/>
      <c r="H148" s="375"/>
      <c r="I148" s="298">
        <f t="shared" si="12"/>
        <v>0</v>
      </c>
    </row>
    <row r="149" spans="1:9" ht="15">
      <c r="A149" s="268"/>
      <c r="B149" s="257" t="s">
        <v>301</v>
      </c>
      <c r="C149" s="255"/>
      <c r="D149" s="458"/>
      <c r="E149" s="464"/>
      <c r="F149" s="375">
        <f>D149+E149</f>
        <v>0</v>
      </c>
      <c r="G149" s="375"/>
      <c r="H149" s="375"/>
      <c r="I149" s="298">
        <f t="shared" si="12"/>
        <v>0</v>
      </c>
    </row>
    <row r="150" spans="1:9" ht="15">
      <c r="A150" s="268"/>
      <c r="B150" s="257" t="s">
        <v>302</v>
      </c>
      <c r="C150" s="255"/>
      <c r="D150" s="458"/>
      <c r="E150" s="464"/>
      <c r="F150" s="375">
        <f>D150+E150</f>
        <v>0</v>
      </c>
      <c r="G150" s="375"/>
      <c r="H150" s="375"/>
      <c r="I150" s="298">
        <f aca="true" t="shared" si="18" ref="I150:I158">F150-G150</f>
        <v>0</v>
      </c>
    </row>
    <row r="151" spans="1:9" ht="15">
      <c r="A151" s="268"/>
      <c r="B151" s="248" t="s">
        <v>303</v>
      </c>
      <c r="C151" s="253"/>
      <c r="D151" s="458">
        <f>SUM(D152:D158)</f>
        <v>0</v>
      </c>
      <c r="E151" s="465">
        <f>SUM(E152:E158)</f>
        <v>0</v>
      </c>
      <c r="F151" s="458">
        <f>SUM(F152:F158)</f>
        <v>0</v>
      </c>
      <c r="G151" s="458">
        <f>SUM(G152:G158)</f>
        <v>0</v>
      </c>
      <c r="H151" s="458">
        <f>SUM(H152:H158)</f>
        <v>0</v>
      </c>
      <c r="I151" s="298">
        <f t="shared" si="18"/>
        <v>0</v>
      </c>
    </row>
    <row r="152" spans="1:9" ht="15">
      <c r="A152" s="268"/>
      <c r="B152" s="257" t="s">
        <v>304</v>
      </c>
      <c r="C152" s="255"/>
      <c r="D152" s="458"/>
      <c r="E152" s="464"/>
      <c r="F152" s="375">
        <f>D152+E152</f>
        <v>0</v>
      </c>
      <c r="G152" s="375"/>
      <c r="H152" s="375"/>
      <c r="I152" s="298">
        <f t="shared" si="18"/>
        <v>0</v>
      </c>
    </row>
    <row r="153" spans="1:9" ht="15">
      <c r="A153" s="268"/>
      <c r="B153" s="257" t="s">
        <v>305</v>
      </c>
      <c r="C153" s="255"/>
      <c r="D153" s="458"/>
      <c r="E153" s="464"/>
      <c r="F153" s="375">
        <f aca="true" t="shared" si="19" ref="F153:F158">D153+E153</f>
        <v>0</v>
      </c>
      <c r="G153" s="375"/>
      <c r="H153" s="375"/>
      <c r="I153" s="298">
        <f t="shared" si="18"/>
        <v>0</v>
      </c>
    </row>
    <row r="154" spans="1:9" ht="15">
      <c r="A154" s="268"/>
      <c r="B154" s="257" t="s">
        <v>306</v>
      </c>
      <c r="C154" s="255"/>
      <c r="D154" s="458"/>
      <c r="E154" s="464"/>
      <c r="F154" s="375">
        <f t="shared" si="19"/>
        <v>0</v>
      </c>
      <c r="G154" s="375"/>
      <c r="H154" s="375"/>
      <c r="I154" s="298">
        <f t="shared" si="18"/>
        <v>0</v>
      </c>
    </row>
    <row r="155" spans="1:9" ht="15">
      <c r="A155" s="268"/>
      <c r="B155" s="257" t="s">
        <v>307</v>
      </c>
      <c r="C155" s="255"/>
      <c r="D155" s="458"/>
      <c r="E155" s="464"/>
      <c r="F155" s="375">
        <f t="shared" si="19"/>
        <v>0</v>
      </c>
      <c r="G155" s="375"/>
      <c r="H155" s="375"/>
      <c r="I155" s="298">
        <f t="shared" si="18"/>
        <v>0</v>
      </c>
    </row>
    <row r="156" spans="1:9" ht="15">
      <c r="A156" s="268"/>
      <c r="B156" s="257" t="s">
        <v>308</v>
      </c>
      <c r="C156" s="255"/>
      <c r="D156" s="458"/>
      <c r="E156" s="464"/>
      <c r="F156" s="375">
        <f t="shared" si="19"/>
        <v>0</v>
      </c>
      <c r="G156" s="375"/>
      <c r="H156" s="375"/>
      <c r="I156" s="298">
        <f t="shared" si="18"/>
        <v>0</v>
      </c>
    </row>
    <row r="157" spans="1:9" ht="15">
      <c r="A157" s="268"/>
      <c r="B157" s="257" t="s">
        <v>309</v>
      </c>
      <c r="C157" s="255"/>
      <c r="D157" s="353"/>
      <c r="E157" s="357"/>
      <c r="F157" s="298">
        <f t="shared" si="19"/>
        <v>0</v>
      </c>
      <c r="G157" s="298"/>
      <c r="H157" s="298"/>
      <c r="I157" s="298">
        <f t="shared" si="18"/>
        <v>0</v>
      </c>
    </row>
    <row r="158" spans="1:9" ht="15">
      <c r="A158" s="268"/>
      <c r="B158" s="257" t="s">
        <v>310</v>
      </c>
      <c r="C158" s="255"/>
      <c r="D158" s="353"/>
      <c r="E158" s="357"/>
      <c r="F158" s="298">
        <f t="shared" si="19"/>
        <v>0</v>
      </c>
      <c r="G158" s="298"/>
      <c r="H158" s="298"/>
      <c r="I158" s="298">
        <f t="shared" si="18"/>
        <v>0</v>
      </c>
    </row>
    <row r="159" spans="1:9" ht="15">
      <c r="A159" s="268"/>
      <c r="B159" s="248"/>
      <c r="C159" s="253"/>
      <c r="D159" s="353"/>
      <c r="E159" s="357"/>
      <c r="F159" s="298"/>
      <c r="G159" s="298"/>
      <c r="H159" s="298"/>
      <c r="I159" s="298"/>
    </row>
    <row r="160" spans="1:9" ht="15">
      <c r="A160" s="268"/>
      <c r="B160" s="249" t="s">
        <v>312</v>
      </c>
      <c r="C160" s="254"/>
      <c r="D160" s="352">
        <f aca="true" t="shared" si="20" ref="D160:I160">D10+D85</f>
        <v>64533617.01</v>
      </c>
      <c r="E160" s="358">
        <f t="shared" si="20"/>
        <v>0</v>
      </c>
      <c r="F160" s="352">
        <f>F10+F85</f>
        <v>64533617.34</v>
      </c>
      <c r="G160" s="352">
        <f>G10+G85-2</f>
        <v>25291267.72</v>
      </c>
      <c r="H160" s="352">
        <f>H10+H85</f>
        <v>25135982</v>
      </c>
      <c r="I160" s="352">
        <f t="shared" si="20"/>
        <v>39242347.62</v>
      </c>
    </row>
    <row r="161" spans="1:9" ht="15" thickBot="1">
      <c r="A161" s="268"/>
      <c r="B161" s="250"/>
      <c r="C161" s="256"/>
      <c r="D161" s="275"/>
      <c r="E161" s="359"/>
      <c r="F161" s="276"/>
      <c r="G161" s="276"/>
      <c r="H161" s="276"/>
      <c r="I161" s="276"/>
    </row>
    <row r="162" spans="1:11" s="272" customFormat="1" ht="15">
      <c r="A162" s="268"/>
      <c r="B162" s="223"/>
      <c r="C162" s="271"/>
      <c r="D162" s="271"/>
      <c r="E162" s="271"/>
      <c r="F162" s="271"/>
      <c r="G162" s="271"/>
      <c r="H162" s="271"/>
      <c r="I162" s="271"/>
      <c r="K162" s="328"/>
    </row>
    <row r="163" spans="1:9" s="272" customFormat="1" ht="15">
      <c r="A163" s="569"/>
      <c r="B163" s="569"/>
      <c r="C163" s="271"/>
      <c r="D163" s="271"/>
      <c r="E163" s="271"/>
      <c r="F163" s="271"/>
      <c r="G163" s="271"/>
      <c r="H163" s="271"/>
      <c r="I163" s="271"/>
    </row>
    <row r="164" spans="2:11" ht="15">
      <c r="B164" s="137" t="s">
        <v>576</v>
      </c>
      <c r="C164" s="138"/>
      <c r="D164" s="138"/>
      <c r="E164" s="585" t="s">
        <v>609</v>
      </c>
      <c r="F164" s="585"/>
      <c r="G164" s="585"/>
      <c r="K164" s="277"/>
    </row>
    <row r="165" spans="2:7" ht="15">
      <c r="B165" s="137" t="s">
        <v>574</v>
      </c>
      <c r="C165" s="138"/>
      <c r="D165" s="140"/>
      <c r="E165" s="585" t="s">
        <v>575</v>
      </c>
      <c r="F165" s="585"/>
      <c r="G165" s="585"/>
    </row>
    <row r="166" spans="4:9" ht="15">
      <c r="D166" s="139">
        <v>64533617</v>
      </c>
      <c r="E166" s="139">
        <v>3402930</v>
      </c>
      <c r="F166" s="139">
        <v>59644704</v>
      </c>
      <c r="G166" s="139">
        <v>59154444</v>
      </c>
      <c r="H166" s="139">
        <v>58812391</v>
      </c>
      <c r="I166" s="277">
        <v>490260</v>
      </c>
    </row>
    <row r="167" spans="4:9" ht="15">
      <c r="D167" s="139">
        <v>-8499.560000002384</v>
      </c>
      <c r="E167" s="139">
        <v>8499.650000000373</v>
      </c>
      <c r="F167" s="139">
        <v>0.09000000357627869</v>
      </c>
      <c r="G167" s="139">
        <v>-9152.09999999404</v>
      </c>
      <c r="H167" s="139">
        <v>-2.2299999967217445</v>
      </c>
      <c r="I167" s="139">
        <v>9152.190000000468</v>
      </c>
    </row>
    <row r="168" spans="3:9" ht="15">
      <c r="C168" s="215" t="s">
        <v>776</v>
      </c>
      <c r="D168" s="215">
        <f>+D85+D10</f>
        <v>64533617.01</v>
      </c>
      <c r="E168" s="215">
        <f aca="true" t="shared" si="21" ref="E168:I168">+E85+E10</f>
        <v>0</v>
      </c>
      <c r="F168" s="215">
        <f t="shared" si="21"/>
        <v>64533617.34</v>
      </c>
      <c r="G168" s="215">
        <f t="shared" si="21"/>
        <v>25291269.72</v>
      </c>
      <c r="H168" s="215">
        <f t="shared" si="21"/>
        <v>25135982</v>
      </c>
      <c r="I168" s="215">
        <f t="shared" si="21"/>
        <v>39242347.62</v>
      </c>
    </row>
    <row r="169" spans="3:9" ht="15">
      <c r="C169" s="215" t="s">
        <v>777</v>
      </c>
      <c r="D169" s="215">
        <v>46667930</v>
      </c>
      <c r="E169" s="329">
        <v>0</v>
      </c>
      <c r="F169" s="330">
        <v>64533617</v>
      </c>
      <c r="G169" s="330">
        <v>46646692</v>
      </c>
      <c r="H169" s="331"/>
      <c r="I169" s="331"/>
    </row>
    <row r="170" spans="3:9" ht="15">
      <c r="C170" s="215" t="s">
        <v>778</v>
      </c>
      <c r="D170" s="215">
        <v>0</v>
      </c>
      <c r="E170" s="215">
        <v>0</v>
      </c>
      <c r="F170" s="215">
        <v>0</v>
      </c>
      <c r="G170" s="215">
        <v>0</v>
      </c>
      <c r="H170" s="215">
        <v>46637540</v>
      </c>
      <c r="I170" s="215">
        <v>-9153</v>
      </c>
    </row>
    <row r="172" spans="3:9" ht="15">
      <c r="C172" s="309" t="s">
        <v>779</v>
      </c>
      <c r="D172" s="303">
        <v>2042838.86</v>
      </c>
      <c r="E172" s="303">
        <v>1061879.2</v>
      </c>
      <c r="F172" s="303">
        <v>3104719.06</v>
      </c>
      <c r="G172" s="303">
        <v>3006127.4200000004</v>
      </c>
      <c r="H172" s="303">
        <v>3000627.4200000004</v>
      </c>
      <c r="I172" s="303">
        <v>98591.63999999984</v>
      </c>
    </row>
    <row r="173" spans="3:9" ht="15">
      <c r="C173" s="215" t="s">
        <v>777</v>
      </c>
      <c r="D173" s="303">
        <v>2042839</v>
      </c>
      <c r="E173" s="303">
        <v>913787</v>
      </c>
      <c r="F173" s="303">
        <v>3104719</v>
      </c>
      <c r="G173" s="303">
        <v>3006126</v>
      </c>
      <c r="H173" s="303">
        <v>3000627</v>
      </c>
      <c r="I173" s="303">
        <v>98593</v>
      </c>
    </row>
    <row r="174" spans="3:9" ht="15">
      <c r="C174" s="215" t="s">
        <v>778</v>
      </c>
      <c r="D174" s="139">
        <v>-0.13999999989755452</v>
      </c>
      <c r="E174" s="139">
        <v>148092.19999999995</v>
      </c>
      <c r="F174" s="139">
        <v>0.060000000055879354</v>
      </c>
      <c r="G174" s="139">
        <v>1.4200000003911555</v>
      </c>
      <c r="H174" s="139">
        <v>0.4200000003911555</v>
      </c>
      <c r="I174" s="139">
        <v>-1.3600000001606531</v>
      </c>
    </row>
    <row r="176" spans="3:8" ht="15">
      <c r="C176" s="138"/>
      <c r="D176" s="138"/>
      <c r="E176" s="138"/>
      <c r="F176" s="138"/>
      <c r="G176" s="138"/>
      <c r="H176" s="138"/>
    </row>
    <row r="177" spans="3:9" ht="15">
      <c r="C177" s="138" t="s">
        <v>780</v>
      </c>
      <c r="D177" s="138">
        <v>7044340.7</v>
      </c>
      <c r="E177" s="138">
        <v>1786068.3399999999</v>
      </c>
      <c r="F177" s="138">
        <v>8830410.04</v>
      </c>
      <c r="G177" s="138">
        <v>8695149.870000001</v>
      </c>
      <c r="H177" s="138">
        <v>8358597</v>
      </c>
      <c r="I177" s="138">
        <v>135260.1699999997</v>
      </c>
    </row>
    <row r="178" spans="3:9" ht="15">
      <c r="C178" s="215" t="s">
        <v>777</v>
      </c>
      <c r="D178" s="139">
        <v>7044342</v>
      </c>
      <c r="E178" s="139">
        <v>1785667</v>
      </c>
      <c r="F178" s="139">
        <v>8830411</v>
      </c>
      <c r="G178" s="139">
        <v>8695151</v>
      </c>
      <c r="H178" s="139">
        <v>8358598</v>
      </c>
      <c r="I178" s="277">
        <v>135259</v>
      </c>
    </row>
    <row r="179" spans="3:9" ht="15">
      <c r="C179" s="215" t="s">
        <v>778</v>
      </c>
      <c r="D179" s="139">
        <v>-1.2999999998137355</v>
      </c>
      <c r="E179" s="139">
        <v>401.339999999851</v>
      </c>
      <c r="F179" s="139">
        <v>-0.9600000008940697</v>
      </c>
      <c r="G179" s="139">
        <v>-1.1299999989569187</v>
      </c>
      <c r="H179" s="139">
        <v>-1</v>
      </c>
      <c r="I179" s="139">
        <v>1.1699999996926636</v>
      </c>
    </row>
    <row r="181" spans="3:9" ht="15">
      <c r="C181" s="139" t="s">
        <v>781</v>
      </c>
      <c r="D181" s="139">
        <v>495163</v>
      </c>
      <c r="E181" s="139">
        <v>576873.81</v>
      </c>
      <c r="F181" s="139">
        <v>1072036.81</v>
      </c>
      <c r="G181" s="139">
        <v>815627.81</v>
      </c>
      <c r="H181" s="139">
        <v>815627.81</v>
      </c>
      <c r="I181" s="139">
        <v>256408</v>
      </c>
    </row>
  </sheetData>
  <mergeCells count="16">
    <mergeCell ref="J5:L5"/>
    <mergeCell ref="I7:I9"/>
    <mergeCell ref="B2:I2"/>
    <mergeCell ref="B3:I3"/>
    <mergeCell ref="B4:I4"/>
    <mergeCell ref="B5:I5"/>
    <mergeCell ref="B6:I6"/>
    <mergeCell ref="D7:H8"/>
    <mergeCell ref="B7:C9"/>
    <mergeCell ref="B39:C39"/>
    <mergeCell ref="B49:C49"/>
    <mergeCell ref="B63:C63"/>
    <mergeCell ref="E165:G165"/>
    <mergeCell ref="E164:G164"/>
    <mergeCell ref="B114:C114"/>
    <mergeCell ref="A163:B16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3" r:id="rId1"/>
  <rowBreaks count="1" manualBreakCount="1">
    <brk id="84" max="16383" man="1"/>
  </rowBreaks>
  <colBreaks count="11" manualBreakCount="11">
    <brk id="9" max="16383" man="1"/>
    <brk id="11" max="16383" man="1"/>
    <brk id="2252" max="16383" man="1"/>
    <brk id="2258" max="16383" man="1"/>
    <brk id="2261" max="16383" man="1"/>
    <brk id="2275" max="16383" man="1"/>
    <brk id="3305" max="16383" man="1"/>
    <brk id="3334" max="16383" man="1"/>
    <brk id="3367" max="16383" man="1"/>
    <brk id="3372" max="16383" man="1"/>
    <brk id="3394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J71"/>
  <sheetViews>
    <sheetView workbookViewId="0" topLeftCell="A1">
      <selection activeCell="C22" sqref="C22:C23"/>
    </sheetView>
  </sheetViews>
  <sheetFormatPr defaultColWidth="11.421875" defaultRowHeight="15"/>
  <cols>
    <col min="1" max="1" width="41.421875" style="18" bestFit="1" customWidth="1"/>
    <col min="2" max="2" width="14.140625" style="110" bestFit="1" customWidth="1"/>
    <col min="3" max="3" width="15.8515625" style="282" bestFit="1" customWidth="1"/>
    <col min="4" max="4" width="12.28125" style="110" bestFit="1" customWidth="1"/>
    <col min="5" max="5" width="12.8515625" style="110" bestFit="1" customWidth="1"/>
    <col min="6" max="6" width="10.421875" style="110" bestFit="1" customWidth="1"/>
    <col min="7" max="7" width="17.28125" style="110" bestFit="1" customWidth="1"/>
    <col min="8" max="16384" width="11.421875" style="18" customWidth="1"/>
  </cols>
  <sheetData>
    <row r="1" spans="1:7" ht="15">
      <c r="A1" s="606" t="s">
        <v>684</v>
      </c>
      <c r="B1" s="606"/>
      <c r="C1" s="606"/>
      <c r="D1" s="606"/>
      <c r="E1" s="606"/>
      <c r="F1" s="606"/>
      <c r="G1" s="606"/>
    </row>
    <row r="2" spans="1:7" ht="15">
      <c r="A2" s="607" t="s">
        <v>685</v>
      </c>
      <c r="B2" s="607"/>
      <c r="C2" s="607"/>
      <c r="D2" s="607"/>
      <c r="E2" s="607"/>
      <c r="F2" s="607"/>
      <c r="G2" s="607"/>
    </row>
    <row r="3" spans="1:7" ht="15">
      <c r="A3" s="617" t="s">
        <v>568</v>
      </c>
      <c r="B3" s="618"/>
      <c r="C3" s="618"/>
      <c r="D3" s="618"/>
      <c r="E3" s="618"/>
      <c r="F3" s="618"/>
      <c r="G3" s="619"/>
    </row>
    <row r="4" spans="1:7" ht="15">
      <c r="A4" s="620" t="s">
        <v>240</v>
      </c>
      <c r="B4" s="547"/>
      <c r="C4" s="547"/>
      <c r="D4" s="547"/>
      <c r="E4" s="547"/>
      <c r="F4" s="547"/>
      <c r="G4" s="621"/>
    </row>
    <row r="5" spans="1:7" ht="15">
      <c r="A5" s="620" t="s">
        <v>313</v>
      </c>
      <c r="B5" s="547"/>
      <c r="C5" s="547"/>
      <c r="D5" s="547"/>
      <c r="E5" s="547"/>
      <c r="F5" s="547"/>
      <c r="G5" s="621"/>
    </row>
    <row r="6" spans="1:7" ht="15">
      <c r="A6" s="620" t="s">
        <v>811</v>
      </c>
      <c r="B6" s="547"/>
      <c r="C6" s="547"/>
      <c r="D6" s="547"/>
      <c r="E6" s="547"/>
      <c r="F6" s="547"/>
      <c r="G6" s="621"/>
    </row>
    <row r="7" spans="1:7" ht="15">
      <c r="A7" s="620" t="s">
        <v>0</v>
      </c>
      <c r="B7" s="547"/>
      <c r="C7" s="547"/>
      <c r="D7" s="547"/>
      <c r="E7" s="547"/>
      <c r="F7" s="547"/>
      <c r="G7" s="621"/>
    </row>
    <row r="8" spans="1:7" ht="15">
      <c r="A8" s="622" t="s">
        <v>1</v>
      </c>
      <c r="B8" s="624" t="s">
        <v>241</v>
      </c>
      <c r="C8" s="625"/>
      <c r="D8" s="625"/>
      <c r="E8" s="625"/>
      <c r="F8" s="626"/>
      <c r="G8" s="627" t="s">
        <v>314</v>
      </c>
    </row>
    <row r="9" spans="1:7" ht="15">
      <c r="A9" s="623"/>
      <c r="B9" s="613" t="s">
        <v>106</v>
      </c>
      <c r="C9" s="279" t="s">
        <v>154</v>
      </c>
      <c r="D9" s="613" t="s">
        <v>156</v>
      </c>
      <c r="E9" s="613" t="s">
        <v>107</v>
      </c>
      <c r="F9" s="613" t="s">
        <v>109</v>
      </c>
      <c r="G9" s="628"/>
    </row>
    <row r="10" spans="1:7" ht="15">
      <c r="A10" s="623"/>
      <c r="B10" s="615"/>
      <c r="C10" s="384" t="s">
        <v>155</v>
      </c>
      <c r="D10" s="614"/>
      <c r="E10" s="614"/>
      <c r="F10" s="615"/>
      <c r="G10" s="628"/>
    </row>
    <row r="11" spans="1:7" ht="15">
      <c r="A11" s="376" t="s">
        <v>315</v>
      </c>
      <c r="B11" s="616">
        <f aca="true" t="shared" si="0" ref="B11:G11">+B13+B14+B15</f>
        <v>34100000</v>
      </c>
      <c r="C11" s="609">
        <v>0</v>
      </c>
      <c r="D11" s="609">
        <v>34100000</v>
      </c>
      <c r="E11" s="609">
        <f>+E13+E14+E15</f>
        <v>24888330.6</v>
      </c>
      <c r="F11" s="616">
        <f>+F13+F14+F15</f>
        <v>24833957.46</v>
      </c>
      <c r="G11" s="609">
        <f t="shared" si="0"/>
        <v>10959412.02</v>
      </c>
    </row>
    <row r="12" spans="1:7" ht="15">
      <c r="A12" s="377" t="s">
        <v>316</v>
      </c>
      <c r="B12" s="611"/>
      <c r="C12" s="610"/>
      <c r="D12" s="610"/>
      <c r="E12" s="610"/>
      <c r="F12" s="611"/>
      <c r="G12" s="610"/>
    </row>
    <row r="13" spans="1:7" ht="12.75">
      <c r="A13" s="378" t="s">
        <v>678</v>
      </c>
      <c r="B13" s="431">
        <v>6986879.48</v>
      </c>
      <c r="C13" s="433">
        <v>993200</v>
      </c>
      <c r="D13" s="435">
        <v>7980079.48</v>
      </c>
      <c r="E13" s="437">
        <v>7113335.91</v>
      </c>
      <c r="F13" s="439">
        <v>7113335.91</v>
      </c>
      <c r="G13" s="441">
        <v>866743.5700000003</v>
      </c>
    </row>
    <row r="14" spans="1:7" ht="12.75">
      <c r="A14" s="378" t="s">
        <v>680</v>
      </c>
      <c r="B14" s="432">
        <v>25755267.07</v>
      </c>
      <c r="C14" s="434">
        <v>662542.62</v>
      </c>
      <c r="D14" s="436">
        <v>26417809.69</v>
      </c>
      <c r="E14" s="438">
        <v>17233399.51</v>
      </c>
      <c r="F14" s="440">
        <v>17179026.37</v>
      </c>
      <c r="G14" s="441">
        <v>9184410.18</v>
      </c>
    </row>
    <row r="15" spans="1:7" ht="12.75">
      <c r="A15" s="378" t="s">
        <v>679</v>
      </c>
      <c r="B15" s="432">
        <v>1357853.45</v>
      </c>
      <c r="C15" s="434">
        <v>92000</v>
      </c>
      <c r="D15" s="436">
        <v>1449853.45</v>
      </c>
      <c r="E15" s="438">
        <v>541595.18</v>
      </c>
      <c r="F15" s="440">
        <v>541595.18</v>
      </c>
      <c r="G15" s="441">
        <v>908258.2699999999</v>
      </c>
    </row>
    <row r="16" spans="1:7" ht="15">
      <c r="A16" s="378"/>
      <c r="B16" s="416">
        <v>0</v>
      </c>
      <c r="C16" s="417">
        <v>0</v>
      </c>
      <c r="D16" s="418">
        <v>0</v>
      </c>
      <c r="E16" s="418">
        <v>0</v>
      </c>
      <c r="F16" s="416">
        <v>0</v>
      </c>
      <c r="G16" s="418">
        <v>0</v>
      </c>
    </row>
    <row r="17" spans="1:7" ht="15">
      <c r="A17" s="378"/>
      <c r="B17" s="416">
        <v>0</v>
      </c>
      <c r="C17" s="417">
        <v>0</v>
      </c>
      <c r="D17" s="418">
        <v>0</v>
      </c>
      <c r="E17" s="418">
        <v>0</v>
      </c>
      <c r="F17" s="416">
        <v>0</v>
      </c>
      <c r="G17" s="418">
        <v>0</v>
      </c>
    </row>
    <row r="18" spans="1:7" ht="15">
      <c r="A18" s="378"/>
      <c r="B18" s="416">
        <v>0</v>
      </c>
      <c r="C18" s="417">
        <v>0</v>
      </c>
      <c r="D18" s="418">
        <v>0</v>
      </c>
      <c r="E18" s="418">
        <v>0</v>
      </c>
      <c r="F18" s="416">
        <v>0</v>
      </c>
      <c r="G18" s="418">
        <v>0</v>
      </c>
    </row>
    <row r="19" spans="1:7" ht="15">
      <c r="A19" s="378"/>
      <c r="B19" s="416">
        <v>0</v>
      </c>
      <c r="C19" s="417">
        <v>0</v>
      </c>
      <c r="D19" s="418">
        <v>0</v>
      </c>
      <c r="E19" s="418">
        <v>0</v>
      </c>
      <c r="F19" s="416">
        <v>0</v>
      </c>
      <c r="G19" s="418">
        <v>0</v>
      </c>
    </row>
    <row r="20" spans="1:7" ht="15">
      <c r="A20" s="378"/>
      <c r="B20" s="416">
        <v>0</v>
      </c>
      <c r="C20" s="417">
        <v>0</v>
      </c>
      <c r="D20" s="418">
        <v>0</v>
      </c>
      <c r="E20" s="418">
        <v>0</v>
      </c>
      <c r="F20" s="416">
        <v>0</v>
      </c>
      <c r="G20" s="418">
        <v>0</v>
      </c>
    </row>
    <row r="21" spans="1:7" ht="15">
      <c r="A21" s="379"/>
      <c r="B21" s="416"/>
      <c r="C21" s="417"/>
      <c r="D21" s="418"/>
      <c r="E21" s="418"/>
      <c r="F21" s="416"/>
      <c r="G21" s="418"/>
    </row>
    <row r="22" spans="1:7" ht="15">
      <c r="A22" s="380" t="s">
        <v>317</v>
      </c>
      <c r="B22" s="611">
        <f aca="true" t="shared" si="1" ref="B22:G22">+B24+B25+B26</f>
        <v>30433617.009999998</v>
      </c>
      <c r="C22" s="612">
        <f>C24+C25+C26</f>
        <v>4000</v>
      </c>
      <c r="D22" s="610">
        <f>+D24+D25+D26</f>
        <v>30437617.009999998</v>
      </c>
      <c r="E22" s="610">
        <f>+E24+E25+E26</f>
        <v>20602489.29</v>
      </c>
      <c r="F22" s="611">
        <f>+F24+F25+F26</f>
        <v>20574147.04</v>
      </c>
      <c r="G22" s="610">
        <f t="shared" si="1"/>
        <v>9835127.719999999</v>
      </c>
    </row>
    <row r="23" spans="1:7" ht="15">
      <c r="A23" s="380" t="s">
        <v>318</v>
      </c>
      <c r="B23" s="611"/>
      <c r="C23" s="612"/>
      <c r="D23" s="610"/>
      <c r="E23" s="610"/>
      <c r="F23" s="611"/>
      <c r="G23" s="610"/>
    </row>
    <row r="24" spans="1:7" ht="12.75">
      <c r="A24" s="378" t="s">
        <v>678</v>
      </c>
      <c r="B24" s="450">
        <v>11293286.2</v>
      </c>
      <c r="C24" s="451">
        <v>-372800</v>
      </c>
      <c r="D24" s="452">
        <v>10920486.2</v>
      </c>
      <c r="E24" s="453">
        <v>7901153.36</v>
      </c>
      <c r="F24" s="454">
        <v>7877183.2</v>
      </c>
      <c r="G24" s="455">
        <v>3019332.839999999</v>
      </c>
    </row>
    <row r="25" spans="1:7" ht="12.75">
      <c r="A25" s="378" t="s">
        <v>680</v>
      </c>
      <c r="B25" s="450">
        <v>14236063.84</v>
      </c>
      <c r="C25" s="451">
        <v>186800</v>
      </c>
      <c r="D25" s="452">
        <v>14422863.84</v>
      </c>
      <c r="E25" s="453">
        <v>9901198.93</v>
      </c>
      <c r="F25" s="454">
        <v>9898717.43</v>
      </c>
      <c r="G25" s="455">
        <v>4521664.91</v>
      </c>
    </row>
    <row r="26" spans="1:10" ht="12.75">
      <c r="A26" s="378" t="s">
        <v>679</v>
      </c>
      <c r="B26" s="450">
        <v>4904266.97</v>
      </c>
      <c r="C26" s="451">
        <v>190000</v>
      </c>
      <c r="D26" s="452">
        <v>5094266.97</v>
      </c>
      <c r="E26" s="453">
        <v>2800137</v>
      </c>
      <c r="F26" s="454">
        <v>2798246.41</v>
      </c>
      <c r="G26" s="455">
        <v>2294129.9699999997</v>
      </c>
      <c r="J26" s="289"/>
    </row>
    <row r="27" spans="1:7" ht="12.75">
      <c r="A27" s="378"/>
      <c r="B27" s="415"/>
      <c r="C27" s="417">
        <v>0</v>
      </c>
      <c r="D27" s="418">
        <v>0</v>
      </c>
      <c r="E27" s="418">
        <v>0</v>
      </c>
      <c r="F27" s="416">
        <v>0</v>
      </c>
      <c r="G27" s="418">
        <v>0</v>
      </c>
    </row>
    <row r="28" spans="1:7" ht="15">
      <c r="A28" s="378"/>
      <c r="B28" s="416">
        <v>0</v>
      </c>
      <c r="C28" s="417">
        <v>0</v>
      </c>
      <c r="D28" s="418">
        <v>0</v>
      </c>
      <c r="E28" s="418">
        <v>0</v>
      </c>
      <c r="F28" s="416">
        <v>0</v>
      </c>
      <c r="G28" s="418">
        <v>0</v>
      </c>
    </row>
    <row r="29" spans="1:7" ht="15">
      <c r="A29" s="378"/>
      <c r="B29" s="416">
        <v>0</v>
      </c>
      <c r="C29" s="417">
        <v>0</v>
      </c>
      <c r="D29" s="418">
        <v>0</v>
      </c>
      <c r="E29" s="418">
        <v>0</v>
      </c>
      <c r="F29" s="416">
        <v>0</v>
      </c>
      <c r="G29" s="418">
        <v>0</v>
      </c>
    </row>
    <row r="30" spans="1:7" ht="15">
      <c r="A30" s="378"/>
      <c r="B30" s="416">
        <v>0</v>
      </c>
      <c r="C30" s="417">
        <v>0</v>
      </c>
      <c r="D30" s="418">
        <v>0</v>
      </c>
      <c r="E30" s="418">
        <v>0</v>
      </c>
      <c r="F30" s="416">
        <v>0</v>
      </c>
      <c r="G30" s="418">
        <v>0</v>
      </c>
    </row>
    <row r="31" spans="1:7" ht="15">
      <c r="A31" s="378"/>
      <c r="B31" s="416">
        <v>0</v>
      </c>
      <c r="C31" s="417">
        <v>0</v>
      </c>
      <c r="D31" s="418">
        <v>0</v>
      </c>
      <c r="E31" s="418">
        <v>0</v>
      </c>
      <c r="F31" s="416">
        <v>0</v>
      </c>
      <c r="G31" s="418">
        <v>0</v>
      </c>
    </row>
    <row r="32" spans="1:7" ht="15">
      <c r="A32" s="381"/>
      <c r="B32" s="416"/>
      <c r="C32" s="417"/>
      <c r="D32" s="418"/>
      <c r="E32" s="418"/>
      <c r="F32" s="416"/>
      <c r="G32" s="418"/>
    </row>
    <row r="33" spans="1:7" ht="12.75">
      <c r="A33" s="377" t="s">
        <v>312</v>
      </c>
      <c r="B33" s="449">
        <v>64533617.01</v>
      </c>
      <c r="C33" s="449">
        <v>1751742.62</v>
      </c>
      <c r="D33" s="449">
        <v>66285359.63</v>
      </c>
      <c r="E33" s="449">
        <v>45490819.89</v>
      </c>
      <c r="F33" s="449">
        <v>45408104.5</v>
      </c>
      <c r="G33" s="449">
        <v>20794539.74</v>
      </c>
    </row>
    <row r="34" spans="1:10" ht="15">
      <c r="A34" s="382"/>
      <c r="B34" s="419"/>
      <c r="C34" s="420"/>
      <c r="D34" s="421"/>
      <c r="E34" s="421"/>
      <c r="F34" s="419"/>
      <c r="G34" s="421"/>
      <c r="J34" s="289"/>
    </row>
    <row r="35" spans="1:10" ht="15">
      <c r="A35" s="608"/>
      <c r="B35" s="608"/>
      <c r="C35" s="608"/>
      <c r="D35" s="608"/>
      <c r="E35" s="608"/>
      <c r="F35" s="608"/>
      <c r="G35" s="608"/>
      <c r="J35" s="110"/>
    </row>
    <row r="36" spans="1:9" ht="12.75">
      <c r="A36" s="203"/>
      <c r="B36" s="316">
        <v>56241774</v>
      </c>
      <c r="C36" s="333"/>
      <c r="D36" s="333"/>
      <c r="E36" s="333"/>
      <c r="F36" s="316"/>
      <c r="G36" s="316">
        <v>490260</v>
      </c>
      <c r="H36" s="314" t="s">
        <v>783</v>
      </c>
      <c r="I36" s="315"/>
    </row>
    <row r="37" spans="1:9" ht="15">
      <c r="A37" s="203"/>
      <c r="B37" s="323">
        <v>56250272.56</v>
      </c>
      <c r="C37" s="334"/>
      <c r="D37" s="334"/>
      <c r="E37" s="334"/>
      <c r="F37" s="323"/>
      <c r="G37" s="324">
        <v>495760.80999999953</v>
      </c>
      <c r="H37" s="314" t="s">
        <v>782</v>
      </c>
      <c r="I37" s="315"/>
    </row>
    <row r="38" spans="1:9" ht="15">
      <c r="A38" s="203"/>
      <c r="B38" s="325">
        <v>1.1299999952316284</v>
      </c>
      <c r="C38" s="335"/>
      <c r="D38" s="335"/>
      <c r="E38" s="335"/>
      <c r="F38" s="325"/>
      <c r="G38" s="325">
        <v>-14652.699999999779</v>
      </c>
      <c r="H38" s="326"/>
      <c r="I38" s="320"/>
    </row>
    <row r="39" spans="2:9" ht="15">
      <c r="B39" s="327">
        <v>56241772.870000005</v>
      </c>
      <c r="C39" s="361"/>
      <c r="D39" s="361"/>
      <c r="E39" s="327"/>
      <c r="F39" s="327"/>
      <c r="G39" s="327">
        <v>504912.69999999984</v>
      </c>
      <c r="H39" s="314"/>
      <c r="I39" s="320"/>
    </row>
    <row r="40" spans="2:9" ht="12.75">
      <c r="B40" s="316"/>
      <c r="C40" s="316"/>
      <c r="D40" s="316"/>
      <c r="E40" s="316"/>
      <c r="F40" s="316"/>
      <c r="G40" s="316"/>
      <c r="H40" s="315"/>
      <c r="I40" s="320"/>
    </row>
    <row r="41" spans="2:9" ht="15">
      <c r="B41" s="321"/>
      <c r="C41" s="322"/>
      <c r="D41" s="321"/>
      <c r="E41" s="321"/>
      <c r="F41" s="321"/>
      <c r="G41" s="321"/>
      <c r="H41" s="320"/>
      <c r="I41" s="320"/>
    </row>
    <row r="42" spans="1:6" ht="15">
      <c r="A42" s="20" t="s">
        <v>576</v>
      </c>
      <c r="B42" s="114"/>
      <c r="C42" s="280"/>
      <c r="D42" s="570" t="s">
        <v>609</v>
      </c>
      <c r="E42" s="570"/>
      <c r="F42" s="570"/>
    </row>
    <row r="43" spans="1:6" ht="15">
      <c r="A43" s="20" t="s">
        <v>574</v>
      </c>
      <c r="B43" s="114"/>
      <c r="C43" s="281"/>
      <c r="D43" s="570" t="s">
        <v>575</v>
      </c>
      <c r="E43" s="570"/>
      <c r="F43" s="570"/>
    </row>
    <row r="44" spans="1:6" ht="15">
      <c r="A44" s="24"/>
      <c r="B44" s="114"/>
      <c r="C44" s="280"/>
      <c r="D44" s="114"/>
      <c r="E44" s="114"/>
      <c r="F44" s="114"/>
    </row>
    <row r="45" spans="2:8" ht="15">
      <c r="B45" s="317">
        <v>24000000</v>
      </c>
      <c r="C45" s="317">
        <v>6349138.920000001</v>
      </c>
      <c r="D45" s="317">
        <v>30349138.919999998</v>
      </c>
      <c r="E45" s="317">
        <v>19174297.9</v>
      </c>
      <c r="F45" s="317">
        <v>18879962.669999998</v>
      </c>
      <c r="G45" s="317">
        <v>11174841.02</v>
      </c>
      <c r="H45" s="315" t="s">
        <v>783</v>
      </c>
    </row>
    <row r="46" spans="2:8" ht="15">
      <c r="B46" s="317">
        <v>32250274</v>
      </c>
      <c r="C46" s="318">
        <v>-3017635.08</v>
      </c>
      <c r="D46" s="317">
        <v>29232638.919999998</v>
      </c>
      <c r="E46" s="317">
        <v>19303303.42</v>
      </c>
      <c r="F46" s="317">
        <v>19256738.790000003</v>
      </c>
      <c r="G46" s="317">
        <v>9929335.5</v>
      </c>
      <c r="H46" s="315" t="s">
        <v>782</v>
      </c>
    </row>
    <row r="47" spans="2:8" ht="12.75">
      <c r="B47" s="316"/>
      <c r="C47" s="316"/>
      <c r="D47" s="316"/>
      <c r="E47" s="316"/>
      <c r="F47" s="316"/>
      <c r="G47" s="316"/>
      <c r="H47" s="315"/>
    </row>
    <row r="48" spans="2:7" ht="15">
      <c r="B48" s="311"/>
      <c r="C48" s="312"/>
      <c r="D48" s="311"/>
      <c r="E48" s="311"/>
      <c r="F48" s="311"/>
      <c r="G48" s="311"/>
    </row>
    <row r="49" spans="2:7" ht="15">
      <c r="B49" s="311"/>
      <c r="C49" s="311"/>
      <c r="D49" s="311"/>
      <c r="E49" s="311">
        <v>177152354</v>
      </c>
      <c r="F49" s="311"/>
      <c r="G49" s="311"/>
    </row>
    <row r="50" spans="2:7" ht="15">
      <c r="B50" s="311"/>
      <c r="C50" s="312"/>
      <c r="D50" s="311"/>
      <c r="E50" s="311"/>
      <c r="F50" s="311"/>
      <c r="G50" s="311"/>
    </row>
    <row r="55" ht="15">
      <c r="C55" s="110"/>
    </row>
    <row r="56" ht="15">
      <c r="C56" s="110"/>
    </row>
    <row r="57" ht="15">
      <c r="C57" s="110"/>
    </row>
    <row r="61" ht="15">
      <c r="C61" s="110"/>
    </row>
    <row r="62" ht="15">
      <c r="C62" s="110"/>
    </row>
    <row r="63" ht="15">
      <c r="C63" s="110"/>
    </row>
    <row r="64" ht="15">
      <c r="C64" s="332"/>
    </row>
    <row r="70" ht="15">
      <c r="B70" s="132"/>
    </row>
    <row r="71" ht="15">
      <c r="B71" s="132"/>
    </row>
  </sheetData>
  <mergeCells count="29">
    <mergeCell ref="D42:F42"/>
    <mergeCell ref="D43:F43"/>
    <mergeCell ref="F11:F12"/>
    <mergeCell ref="A3:G3"/>
    <mergeCell ref="A4:G4"/>
    <mergeCell ref="A5:G5"/>
    <mergeCell ref="A6:G6"/>
    <mergeCell ref="A7:G7"/>
    <mergeCell ref="A8:A10"/>
    <mergeCell ref="B8:F8"/>
    <mergeCell ref="G8:G10"/>
    <mergeCell ref="B9:B10"/>
    <mergeCell ref="D9:D10"/>
    <mergeCell ref="A1:G1"/>
    <mergeCell ref="A2:G2"/>
    <mergeCell ref="A35:G35"/>
    <mergeCell ref="G11:G12"/>
    <mergeCell ref="B22:B23"/>
    <mergeCell ref="C22:C23"/>
    <mergeCell ref="D22:D23"/>
    <mergeCell ref="E22:E23"/>
    <mergeCell ref="F22:F23"/>
    <mergeCell ref="G22:G23"/>
    <mergeCell ref="E9:E10"/>
    <mergeCell ref="F9:F10"/>
    <mergeCell ref="B11:B12"/>
    <mergeCell ref="C11:C12"/>
    <mergeCell ref="D11:D12"/>
    <mergeCell ref="E11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I113"/>
  <sheetViews>
    <sheetView zoomScalePageLayoutView="80" workbookViewId="0" topLeftCell="A46">
      <selection activeCell="B18" sqref="B18"/>
    </sheetView>
  </sheetViews>
  <sheetFormatPr defaultColWidth="11.421875" defaultRowHeight="15"/>
  <cols>
    <col min="1" max="1" width="11.421875" style="115" customWidth="1"/>
    <col min="2" max="2" width="54.140625" style="115" customWidth="1"/>
    <col min="3" max="3" width="15.8515625" style="115" customWidth="1"/>
    <col min="4" max="4" width="16.140625" style="115" bestFit="1" customWidth="1"/>
    <col min="5" max="6" width="15.8515625" style="115" customWidth="1"/>
    <col min="7" max="7" width="16.140625" style="115" customWidth="1"/>
    <col min="8" max="8" width="17.57421875" style="115" bestFit="1" customWidth="1"/>
    <col min="9" max="16384" width="11.421875" style="115" customWidth="1"/>
  </cols>
  <sheetData>
    <row r="1" spans="1:8" ht="15">
      <c r="A1" s="606" t="s">
        <v>774</v>
      </c>
      <c r="B1" s="606"/>
      <c r="C1" s="606"/>
      <c r="D1" s="606"/>
      <c r="E1" s="606"/>
      <c r="F1" s="606"/>
      <c r="G1" s="606"/>
      <c r="H1" s="606"/>
    </row>
    <row r="2" spans="1:8" ht="15">
      <c r="A2" s="629" t="s">
        <v>686</v>
      </c>
      <c r="B2" s="629"/>
      <c r="C2" s="629"/>
      <c r="D2" s="629"/>
      <c r="E2" s="629"/>
      <c r="F2" s="629"/>
      <c r="G2" s="629"/>
      <c r="H2" s="629"/>
    </row>
    <row r="3" spans="1:8" ht="15">
      <c r="A3" s="544" t="s">
        <v>568</v>
      </c>
      <c r="B3" s="545"/>
      <c r="C3" s="545"/>
      <c r="D3" s="545"/>
      <c r="E3" s="545"/>
      <c r="F3" s="545"/>
      <c r="G3" s="545"/>
      <c r="H3" s="491"/>
    </row>
    <row r="4" spans="1:8" ht="15">
      <c r="A4" s="546" t="s">
        <v>240</v>
      </c>
      <c r="B4" s="547"/>
      <c r="C4" s="547"/>
      <c r="D4" s="547"/>
      <c r="E4" s="547"/>
      <c r="F4" s="547"/>
      <c r="G4" s="547"/>
      <c r="H4" s="493"/>
    </row>
    <row r="5" spans="1:8" ht="15">
      <c r="A5" s="546" t="s">
        <v>319</v>
      </c>
      <c r="B5" s="547"/>
      <c r="C5" s="547"/>
      <c r="D5" s="547"/>
      <c r="E5" s="547"/>
      <c r="F5" s="547"/>
      <c r="G5" s="547"/>
      <c r="H5" s="493"/>
    </row>
    <row r="6" spans="1:8" ht="15">
      <c r="A6" s="546" t="s">
        <v>810</v>
      </c>
      <c r="B6" s="547"/>
      <c r="C6" s="547"/>
      <c r="D6" s="547"/>
      <c r="E6" s="547"/>
      <c r="F6" s="547"/>
      <c r="G6" s="547"/>
      <c r="H6" s="493"/>
    </row>
    <row r="7" spans="1:8" ht="15">
      <c r="A7" s="548" t="s">
        <v>0</v>
      </c>
      <c r="B7" s="549"/>
      <c r="C7" s="549"/>
      <c r="D7" s="549"/>
      <c r="E7" s="549"/>
      <c r="F7" s="549"/>
      <c r="G7" s="549"/>
      <c r="H7" s="550"/>
    </row>
    <row r="8" spans="1:8" ht="15">
      <c r="A8" s="544" t="s">
        <v>1</v>
      </c>
      <c r="B8" s="491"/>
      <c r="C8" s="636" t="s">
        <v>241</v>
      </c>
      <c r="D8" s="506"/>
      <c r="E8" s="506"/>
      <c r="F8" s="506"/>
      <c r="G8" s="637"/>
      <c r="H8" s="496" t="s">
        <v>314</v>
      </c>
    </row>
    <row r="9" spans="1:8" ht="15">
      <c r="A9" s="546"/>
      <c r="B9" s="493"/>
      <c r="C9" s="496" t="s">
        <v>106</v>
      </c>
      <c r="D9" s="80" t="s">
        <v>154</v>
      </c>
      <c r="E9" s="496" t="s">
        <v>156</v>
      </c>
      <c r="F9" s="496" t="s">
        <v>107</v>
      </c>
      <c r="G9" s="496" t="s">
        <v>109</v>
      </c>
      <c r="H9" s="497"/>
    </row>
    <row r="10" spans="1:8" ht="15">
      <c r="A10" s="546"/>
      <c r="B10" s="493"/>
      <c r="C10" s="497"/>
      <c r="D10" s="362" t="s">
        <v>155</v>
      </c>
      <c r="E10" s="497"/>
      <c r="F10" s="497"/>
      <c r="G10" s="497"/>
      <c r="H10" s="497"/>
    </row>
    <row r="11" spans="1:8" ht="15">
      <c r="A11" s="638"/>
      <c r="B11" s="639"/>
      <c r="C11" s="386"/>
      <c r="D11" s="387"/>
      <c r="E11" s="386"/>
      <c r="F11" s="386"/>
      <c r="G11" s="386"/>
      <c r="H11" s="388"/>
    </row>
    <row r="12" spans="1:8" ht="12.75">
      <c r="A12" s="635" t="s">
        <v>320</v>
      </c>
      <c r="B12" s="560"/>
      <c r="C12" s="442">
        <v>34100000</v>
      </c>
      <c r="D12" s="442">
        <v>1747742.62</v>
      </c>
      <c r="E12" s="442">
        <v>35847742.62</v>
      </c>
      <c r="F12" s="442">
        <v>24888330.6</v>
      </c>
      <c r="G12" s="442">
        <v>24833957.46</v>
      </c>
      <c r="H12" s="442">
        <v>10959412.019999996</v>
      </c>
    </row>
    <row r="13" spans="1:8" ht="15">
      <c r="A13" s="635" t="s">
        <v>321</v>
      </c>
      <c r="B13" s="560"/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389">
        <v>0</v>
      </c>
    </row>
    <row r="14" spans="1:8" ht="15">
      <c r="A14" s="390"/>
      <c r="B14" s="363" t="s">
        <v>322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391">
        <v>0</v>
      </c>
    </row>
    <row r="15" spans="1:8" ht="15">
      <c r="A15" s="390"/>
      <c r="B15" s="363" t="s">
        <v>323</v>
      </c>
      <c r="C15" s="143">
        <v>0</v>
      </c>
      <c r="D15" s="143">
        <v>0</v>
      </c>
      <c r="E15" s="143">
        <v>0</v>
      </c>
      <c r="F15" s="143">
        <v>0</v>
      </c>
      <c r="G15" s="143">
        <v>0</v>
      </c>
      <c r="H15" s="391">
        <v>0</v>
      </c>
    </row>
    <row r="16" spans="1:8" ht="15">
      <c r="A16" s="390"/>
      <c r="B16" s="363" t="s">
        <v>324</v>
      </c>
      <c r="C16" s="143">
        <v>0</v>
      </c>
      <c r="D16" s="143">
        <v>0</v>
      </c>
      <c r="E16" s="143">
        <v>0</v>
      </c>
      <c r="F16" s="143">
        <v>0</v>
      </c>
      <c r="G16" s="143">
        <v>0</v>
      </c>
      <c r="H16" s="391">
        <v>0</v>
      </c>
    </row>
    <row r="17" spans="1:8" ht="15">
      <c r="A17" s="390"/>
      <c r="B17" s="363" t="s">
        <v>325</v>
      </c>
      <c r="C17" s="143">
        <v>0</v>
      </c>
      <c r="D17" s="143">
        <v>0</v>
      </c>
      <c r="E17" s="143">
        <v>0</v>
      </c>
      <c r="F17" s="143">
        <v>0</v>
      </c>
      <c r="G17" s="143">
        <v>0</v>
      </c>
      <c r="H17" s="391">
        <v>0</v>
      </c>
    </row>
    <row r="18" spans="1:8" ht="15">
      <c r="A18" s="390"/>
      <c r="B18" s="363" t="s">
        <v>326</v>
      </c>
      <c r="C18" s="143">
        <v>0</v>
      </c>
      <c r="D18" s="143">
        <v>0</v>
      </c>
      <c r="E18" s="143">
        <v>0</v>
      </c>
      <c r="F18" s="143">
        <v>0</v>
      </c>
      <c r="G18" s="143">
        <v>0</v>
      </c>
      <c r="H18" s="391">
        <v>0</v>
      </c>
    </row>
    <row r="19" spans="1:8" ht="15">
      <c r="A19" s="390"/>
      <c r="B19" s="363" t="s">
        <v>327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391">
        <v>0</v>
      </c>
    </row>
    <row r="20" spans="1:8" ht="15">
      <c r="A20" s="390"/>
      <c r="B20" s="363" t="s">
        <v>328</v>
      </c>
      <c r="C20" s="143">
        <v>0</v>
      </c>
      <c r="D20" s="143">
        <v>0</v>
      </c>
      <c r="E20" s="143">
        <v>0</v>
      </c>
      <c r="F20" s="143">
        <v>0</v>
      </c>
      <c r="G20" s="143">
        <v>0</v>
      </c>
      <c r="H20" s="391">
        <v>0</v>
      </c>
    </row>
    <row r="21" spans="1:8" ht="15">
      <c r="A21" s="390"/>
      <c r="B21" s="363" t="s">
        <v>329</v>
      </c>
      <c r="C21" s="364"/>
      <c r="D21" s="143"/>
      <c r="E21" s="143"/>
      <c r="F21" s="143"/>
      <c r="G21" s="143"/>
      <c r="H21" s="391"/>
    </row>
    <row r="22" spans="1:8" ht="15">
      <c r="A22" s="390"/>
      <c r="B22" s="363"/>
      <c r="C22" s="364"/>
      <c r="D22" s="143"/>
      <c r="E22" s="143"/>
      <c r="F22" s="143"/>
      <c r="G22" s="143"/>
      <c r="H22" s="391"/>
    </row>
    <row r="23" spans="1:8" ht="12.75">
      <c r="A23" s="635" t="s">
        <v>330</v>
      </c>
      <c r="B23" s="560"/>
      <c r="C23" s="443">
        <v>34100000</v>
      </c>
      <c r="D23" s="443">
        <v>1747742.62</v>
      </c>
      <c r="E23" s="443">
        <v>35847742.62</v>
      </c>
      <c r="F23" s="443">
        <v>24888330.6</v>
      </c>
      <c r="G23" s="443">
        <v>24833957.46</v>
      </c>
      <c r="H23" s="443">
        <v>10959412.019999996</v>
      </c>
    </row>
    <row r="24" spans="1:8" ht="15">
      <c r="A24" s="390"/>
      <c r="B24" s="363" t="s">
        <v>331</v>
      </c>
      <c r="C24" s="364">
        <v>0</v>
      </c>
      <c r="D24" s="143">
        <v>0</v>
      </c>
      <c r="E24" s="143">
        <v>0</v>
      </c>
      <c r="F24" s="143">
        <v>0</v>
      </c>
      <c r="G24" s="143">
        <v>0</v>
      </c>
      <c r="H24" s="391">
        <v>0</v>
      </c>
    </row>
    <row r="25" spans="1:8" ht="15">
      <c r="A25" s="390"/>
      <c r="B25" s="363" t="s">
        <v>332</v>
      </c>
      <c r="C25" s="364">
        <v>0</v>
      </c>
      <c r="D25" s="143">
        <v>0</v>
      </c>
      <c r="E25" s="143">
        <v>0</v>
      </c>
      <c r="F25" s="143">
        <v>0</v>
      </c>
      <c r="G25" s="143">
        <v>0</v>
      </c>
      <c r="H25" s="391">
        <v>0</v>
      </c>
    </row>
    <row r="26" spans="1:8" ht="15">
      <c r="A26" s="390"/>
      <c r="B26" s="363" t="s">
        <v>333</v>
      </c>
      <c r="C26" s="364">
        <v>0</v>
      </c>
      <c r="D26" s="143">
        <v>0</v>
      </c>
      <c r="E26" s="143">
        <v>0</v>
      </c>
      <c r="F26" s="143">
        <v>0</v>
      </c>
      <c r="G26" s="143">
        <v>0</v>
      </c>
      <c r="H26" s="391">
        <v>0</v>
      </c>
    </row>
    <row r="27" spans="1:8" ht="15">
      <c r="A27" s="630"/>
      <c r="B27" s="363" t="s">
        <v>334</v>
      </c>
      <c r="C27" s="631">
        <v>0</v>
      </c>
      <c r="D27" s="631">
        <v>0</v>
      </c>
      <c r="E27" s="631">
        <v>0</v>
      </c>
      <c r="F27" s="631">
        <v>0</v>
      </c>
      <c r="G27" s="631">
        <v>0</v>
      </c>
      <c r="H27" s="634">
        <v>0</v>
      </c>
    </row>
    <row r="28" spans="1:8" ht="15">
      <c r="A28" s="630"/>
      <c r="B28" s="363" t="s">
        <v>335</v>
      </c>
      <c r="C28" s="631"/>
      <c r="D28" s="631"/>
      <c r="E28" s="631"/>
      <c r="F28" s="631"/>
      <c r="G28" s="631"/>
      <c r="H28" s="634"/>
    </row>
    <row r="29" spans="1:8" ht="12.75">
      <c r="A29" s="390"/>
      <c r="B29" s="363" t="s">
        <v>336</v>
      </c>
      <c r="C29" s="444">
        <v>34100000</v>
      </c>
      <c r="D29" s="444">
        <v>1747742.62</v>
      </c>
      <c r="E29" s="444">
        <v>35847742.62</v>
      </c>
      <c r="F29" s="444">
        <v>24888330.6</v>
      </c>
      <c r="G29" s="444">
        <v>24833957.46</v>
      </c>
      <c r="H29" s="444">
        <v>10959412.019999996</v>
      </c>
    </row>
    <row r="30" spans="1:8" ht="15">
      <c r="A30" s="390"/>
      <c r="B30" s="363" t="s">
        <v>337</v>
      </c>
      <c r="C30" s="213"/>
      <c r="D30" s="135"/>
      <c r="E30" s="135"/>
      <c r="F30" s="135"/>
      <c r="G30" s="135"/>
      <c r="H30" s="392" t="s">
        <v>659</v>
      </c>
    </row>
    <row r="31" spans="1:8" ht="15">
      <c r="A31" s="390"/>
      <c r="B31" s="363" t="s">
        <v>338</v>
      </c>
      <c r="C31" s="364">
        <v>0</v>
      </c>
      <c r="D31" s="143">
        <v>0</v>
      </c>
      <c r="E31" s="143">
        <v>0</v>
      </c>
      <c r="F31" s="143">
        <v>0</v>
      </c>
      <c r="G31" s="143">
        <v>0</v>
      </c>
      <c r="H31" s="391">
        <v>0</v>
      </c>
    </row>
    <row r="32" spans="1:8" ht="15">
      <c r="A32" s="390"/>
      <c r="B32" s="363"/>
      <c r="C32" s="364"/>
      <c r="D32" s="143"/>
      <c r="E32" s="143"/>
      <c r="F32" s="143"/>
      <c r="G32" s="143"/>
      <c r="H32" s="391"/>
    </row>
    <row r="33" spans="1:8" ht="15">
      <c r="A33" s="635" t="s">
        <v>339</v>
      </c>
      <c r="B33" s="560"/>
      <c r="C33" s="632">
        <v>0</v>
      </c>
      <c r="D33" s="632">
        <v>0</v>
      </c>
      <c r="E33" s="632">
        <v>0</v>
      </c>
      <c r="F33" s="632">
        <v>0</v>
      </c>
      <c r="G33" s="632">
        <v>0</v>
      </c>
      <c r="H33" s="633">
        <v>0</v>
      </c>
    </row>
    <row r="34" spans="1:8" ht="15">
      <c r="A34" s="635" t="s">
        <v>340</v>
      </c>
      <c r="B34" s="560"/>
      <c r="C34" s="632"/>
      <c r="D34" s="632"/>
      <c r="E34" s="632"/>
      <c r="F34" s="632"/>
      <c r="G34" s="632"/>
      <c r="H34" s="633"/>
    </row>
    <row r="35" spans="1:8" ht="15">
      <c r="A35" s="630"/>
      <c r="B35" s="363" t="s">
        <v>341</v>
      </c>
      <c r="C35" s="631">
        <v>0</v>
      </c>
      <c r="D35" s="631">
        <v>0</v>
      </c>
      <c r="E35" s="631">
        <v>0</v>
      </c>
      <c r="F35" s="631">
        <v>0</v>
      </c>
      <c r="G35" s="631">
        <v>0</v>
      </c>
      <c r="H35" s="634">
        <v>0</v>
      </c>
    </row>
    <row r="36" spans="1:8" ht="15">
      <c r="A36" s="630"/>
      <c r="B36" s="363" t="s">
        <v>342</v>
      </c>
      <c r="C36" s="631"/>
      <c r="D36" s="631"/>
      <c r="E36" s="631"/>
      <c r="F36" s="631"/>
      <c r="G36" s="631"/>
      <c r="H36" s="634"/>
    </row>
    <row r="37" spans="1:8" ht="15">
      <c r="A37" s="390"/>
      <c r="B37" s="363" t="s">
        <v>343</v>
      </c>
      <c r="C37" s="364">
        <v>0</v>
      </c>
      <c r="D37" s="143">
        <v>0</v>
      </c>
      <c r="E37" s="143">
        <v>0</v>
      </c>
      <c r="F37" s="143">
        <v>0</v>
      </c>
      <c r="G37" s="143">
        <v>0</v>
      </c>
      <c r="H37" s="391">
        <v>0</v>
      </c>
    </row>
    <row r="38" spans="1:8" ht="15">
      <c r="A38" s="390"/>
      <c r="B38" s="363" t="s">
        <v>344</v>
      </c>
      <c r="C38" s="364">
        <v>0</v>
      </c>
      <c r="D38" s="143">
        <v>0</v>
      </c>
      <c r="E38" s="143">
        <v>0</v>
      </c>
      <c r="F38" s="143">
        <v>0</v>
      </c>
      <c r="G38" s="143">
        <v>0</v>
      </c>
      <c r="H38" s="391">
        <v>0</v>
      </c>
    </row>
    <row r="39" spans="1:8" ht="15">
      <c r="A39" s="390"/>
      <c r="B39" s="363" t="s">
        <v>345</v>
      </c>
      <c r="C39" s="143">
        <v>0</v>
      </c>
      <c r="D39" s="143">
        <v>0</v>
      </c>
      <c r="E39" s="143">
        <v>0</v>
      </c>
      <c r="F39" s="143">
        <v>0</v>
      </c>
      <c r="G39" s="143">
        <v>0</v>
      </c>
      <c r="H39" s="391">
        <v>0</v>
      </c>
    </row>
    <row r="40" spans="1:8" ht="15">
      <c r="A40" s="390"/>
      <c r="B40" s="363" t="s">
        <v>346</v>
      </c>
      <c r="C40" s="143">
        <v>0</v>
      </c>
      <c r="D40" s="143">
        <v>0</v>
      </c>
      <c r="E40" s="143">
        <v>0</v>
      </c>
      <c r="F40" s="143">
        <v>0</v>
      </c>
      <c r="G40" s="143">
        <v>0</v>
      </c>
      <c r="H40" s="391">
        <v>0</v>
      </c>
    </row>
    <row r="41" spans="1:8" ht="15">
      <c r="A41" s="390"/>
      <c r="B41" s="363" t="s">
        <v>347</v>
      </c>
      <c r="C41" s="143">
        <v>0</v>
      </c>
      <c r="D41" s="143">
        <v>0</v>
      </c>
      <c r="E41" s="143">
        <v>0</v>
      </c>
      <c r="F41" s="143">
        <v>0</v>
      </c>
      <c r="G41" s="143">
        <v>0</v>
      </c>
      <c r="H41" s="391">
        <v>0</v>
      </c>
    </row>
    <row r="42" spans="1:8" ht="15">
      <c r="A42" s="390"/>
      <c r="B42" s="363" t="s">
        <v>348</v>
      </c>
      <c r="C42" s="143">
        <v>0</v>
      </c>
      <c r="D42" s="143">
        <v>0</v>
      </c>
      <c r="E42" s="143">
        <v>0</v>
      </c>
      <c r="F42" s="143">
        <v>0</v>
      </c>
      <c r="G42" s="143">
        <v>0</v>
      </c>
      <c r="H42" s="391">
        <v>0</v>
      </c>
    </row>
    <row r="43" spans="1:8" ht="15">
      <c r="A43" s="390"/>
      <c r="B43" s="363" t="s">
        <v>349</v>
      </c>
      <c r="C43" s="143">
        <v>0</v>
      </c>
      <c r="D43" s="143">
        <v>0</v>
      </c>
      <c r="E43" s="143">
        <v>0</v>
      </c>
      <c r="F43" s="143">
        <v>0</v>
      </c>
      <c r="G43" s="143">
        <v>0</v>
      </c>
      <c r="H43" s="391">
        <v>0</v>
      </c>
    </row>
    <row r="44" spans="1:8" ht="15">
      <c r="A44" s="390"/>
      <c r="B44" s="363" t="s">
        <v>350</v>
      </c>
      <c r="C44" s="143">
        <v>0</v>
      </c>
      <c r="D44" s="143">
        <v>0</v>
      </c>
      <c r="E44" s="143">
        <v>0</v>
      </c>
      <c r="F44" s="143">
        <v>0</v>
      </c>
      <c r="G44" s="143">
        <v>0</v>
      </c>
      <c r="H44" s="391">
        <v>0</v>
      </c>
    </row>
    <row r="45" spans="1:8" ht="15">
      <c r="A45" s="390"/>
      <c r="B45" s="363"/>
      <c r="C45" s="143"/>
      <c r="D45" s="143"/>
      <c r="E45" s="143"/>
      <c r="F45" s="143"/>
      <c r="G45" s="143"/>
      <c r="H45" s="391"/>
    </row>
    <row r="46" spans="1:8" ht="15">
      <c r="A46" s="635" t="s">
        <v>351</v>
      </c>
      <c r="B46" s="560"/>
      <c r="C46" s="632">
        <v>0</v>
      </c>
      <c r="D46" s="632">
        <v>0</v>
      </c>
      <c r="E46" s="632">
        <v>0</v>
      </c>
      <c r="F46" s="632">
        <v>0</v>
      </c>
      <c r="G46" s="632">
        <v>0</v>
      </c>
      <c r="H46" s="633">
        <v>0</v>
      </c>
    </row>
    <row r="47" spans="1:8" ht="15">
      <c r="A47" s="635" t="s">
        <v>352</v>
      </c>
      <c r="B47" s="560"/>
      <c r="C47" s="632"/>
      <c r="D47" s="632"/>
      <c r="E47" s="632"/>
      <c r="F47" s="632"/>
      <c r="G47" s="632"/>
      <c r="H47" s="633"/>
    </row>
    <row r="48" spans="1:8" ht="15">
      <c r="A48" s="630"/>
      <c r="B48" s="363" t="s">
        <v>353</v>
      </c>
      <c r="C48" s="631">
        <v>0</v>
      </c>
      <c r="D48" s="631">
        <v>0</v>
      </c>
      <c r="E48" s="631">
        <v>0</v>
      </c>
      <c r="F48" s="631">
        <v>0</v>
      </c>
      <c r="G48" s="631">
        <v>0</v>
      </c>
      <c r="H48" s="634">
        <v>0</v>
      </c>
    </row>
    <row r="49" spans="1:8" ht="15">
      <c r="A49" s="630"/>
      <c r="B49" s="363" t="s">
        <v>354</v>
      </c>
      <c r="C49" s="631"/>
      <c r="D49" s="631"/>
      <c r="E49" s="631"/>
      <c r="F49" s="631"/>
      <c r="G49" s="631"/>
      <c r="H49" s="634"/>
    </row>
    <row r="50" spans="1:8" ht="15">
      <c r="A50" s="630"/>
      <c r="B50" s="363" t="s">
        <v>355</v>
      </c>
      <c r="C50" s="631">
        <v>0</v>
      </c>
      <c r="D50" s="631">
        <v>0</v>
      </c>
      <c r="E50" s="631">
        <v>0</v>
      </c>
      <c r="F50" s="631">
        <v>0</v>
      </c>
      <c r="G50" s="631">
        <v>0</v>
      </c>
      <c r="H50" s="634">
        <v>0</v>
      </c>
    </row>
    <row r="51" spans="1:8" ht="15">
      <c r="A51" s="630"/>
      <c r="B51" s="363" t="s">
        <v>356</v>
      </c>
      <c r="C51" s="631"/>
      <c r="D51" s="631"/>
      <c r="E51" s="631"/>
      <c r="F51" s="631"/>
      <c r="G51" s="631"/>
      <c r="H51" s="634"/>
    </row>
    <row r="52" spans="1:8" ht="15">
      <c r="A52" s="390"/>
      <c r="B52" s="363" t="s">
        <v>357</v>
      </c>
      <c r="C52" s="143">
        <v>0</v>
      </c>
      <c r="D52" s="143">
        <v>0</v>
      </c>
      <c r="E52" s="143">
        <v>0</v>
      </c>
      <c r="F52" s="143">
        <v>0</v>
      </c>
      <c r="G52" s="143">
        <v>0</v>
      </c>
      <c r="H52" s="391">
        <v>0</v>
      </c>
    </row>
    <row r="53" spans="1:8" ht="15">
      <c r="A53" s="390"/>
      <c r="B53" s="363" t="s">
        <v>358</v>
      </c>
      <c r="C53" s="143">
        <v>0</v>
      </c>
      <c r="D53" s="143">
        <v>0</v>
      </c>
      <c r="E53" s="143">
        <v>0</v>
      </c>
      <c r="F53" s="143">
        <v>0</v>
      </c>
      <c r="G53" s="143">
        <v>0</v>
      </c>
      <c r="H53" s="391">
        <v>0</v>
      </c>
    </row>
    <row r="54" spans="1:8" ht="15">
      <c r="A54" s="390"/>
      <c r="B54" s="363"/>
      <c r="C54" s="143"/>
      <c r="D54" s="143"/>
      <c r="E54" s="143"/>
      <c r="F54" s="143"/>
      <c r="G54" s="143"/>
      <c r="H54" s="391"/>
    </row>
    <row r="55" spans="1:9" ht="12.75">
      <c r="A55" s="635" t="s">
        <v>359</v>
      </c>
      <c r="B55" s="560"/>
      <c r="C55" s="445">
        <v>30433617.01</v>
      </c>
      <c r="D55" s="445">
        <v>4000</v>
      </c>
      <c r="E55" s="445">
        <v>30437617.01</v>
      </c>
      <c r="F55" s="445">
        <v>20602489.29</v>
      </c>
      <c r="G55" s="445">
        <v>20574147.04</v>
      </c>
      <c r="H55" s="445">
        <v>9835127.720000003</v>
      </c>
      <c r="I55" s="144">
        <f aca="true" t="shared" si="0" ref="I55">+I56+I66</f>
        <v>0</v>
      </c>
    </row>
    <row r="56" spans="1:8" ht="15">
      <c r="A56" s="635" t="s">
        <v>321</v>
      </c>
      <c r="B56" s="560"/>
      <c r="C56" s="143">
        <v>0</v>
      </c>
      <c r="D56" s="143">
        <v>0</v>
      </c>
      <c r="E56" s="143">
        <v>0</v>
      </c>
      <c r="F56" s="143">
        <v>0</v>
      </c>
      <c r="G56" s="143">
        <v>0</v>
      </c>
      <c r="H56" s="393"/>
    </row>
    <row r="57" spans="1:8" ht="15">
      <c r="A57" s="390"/>
      <c r="B57" s="363" t="s">
        <v>322</v>
      </c>
      <c r="C57" s="143">
        <v>0</v>
      </c>
      <c r="D57" s="143">
        <v>0</v>
      </c>
      <c r="E57" s="143">
        <v>0</v>
      </c>
      <c r="F57" s="143">
        <v>0</v>
      </c>
      <c r="G57" s="143">
        <v>0</v>
      </c>
      <c r="H57" s="391">
        <v>0</v>
      </c>
    </row>
    <row r="58" spans="1:8" ht="15">
      <c r="A58" s="390"/>
      <c r="B58" s="363" t="s">
        <v>323</v>
      </c>
      <c r="C58" s="143">
        <v>0</v>
      </c>
      <c r="D58" s="143">
        <v>0</v>
      </c>
      <c r="E58" s="143">
        <v>0</v>
      </c>
      <c r="F58" s="143">
        <v>0</v>
      </c>
      <c r="G58" s="143">
        <v>0</v>
      </c>
      <c r="H58" s="391">
        <v>0</v>
      </c>
    </row>
    <row r="59" spans="1:8" ht="15">
      <c r="A59" s="390"/>
      <c r="B59" s="363" t="s">
        <v>324</v>
      </c>
      <c r="C59" s="143">
        <v>0</v>
      </c>
      <c r="D59" s="143">
        <v>0</v>
      </c>
      <c r="E59" s="143">
        <v>0</v>
      </c>
      <c r="F59" s="143">
        <v>0</v>
      </c>
      <c r="G59" s="143">
        <v>0</v>
      </c>
      <c r="H59" s="391">
        <v>0</v>
      </c>
    </row>
    <row r="60" spans="1:8" ht="15">
      <c r="A60" s="390"/>
      <c r="B60" s="363" t="s">
        <v>325</v>
      </c>
      <c r="C60" s="143">
        <v>0</v>
      </c>
      <c r="D60" s="143">
        <v>0</v>
      </c>
      <c r="E60" s="143">
        <v>0</v>
      </c>
      <c r="F60" s="143">
        <v>0</v>
      </c>
      <c r="G60" s="143">
        <v>0</v>
      </c>
      <c r="H60" s="391">
        <v>0</v>
      </c>
    </row>
    <row r="61" spans="1:8" ht="15">
      <c r="A61" s="390"/>
      <c r="B61" s="363" t="s">
        <v>326</v>
      </c>
      <c r="C61" s="143">
        <v>0</v>
      </c>
      <c r="D61" s="143">
        <v>0</v>
      </c>
      <c r="E61" s="143">
        <v>0</v>
      </c>
      <c r="F61" s="143">
        <v>0</v>
      </c>
      <c r="G61" s="143">
        <v>0</v>
      </c>
      <c r="H61" s="391">
        <v>0</v>
      </c>
    </row>
    <row r="62" spans="1:8" ht="15">
      <c r="A62" s="390"/>
      <c r="B62" s="363" t="s">
        <v>327</v>
      </c>
      <c r="C62" s="143">
        <v>0</v>
      </c>
      <c r="D62" s="143">
        <v>0</v>
      </c>
      <c r="E62" s="143">
        <v>0</v>
      </c>
      <c r="F62" s="143">
        <v>0</v>
      </c>
      <c r="G62" s="143">
        <v>0</v>
      </c>
      <c r="H62" s="391">
        <v>0</v>
      </c>
    </row>
    <row r="63" spans="1:8" ht="15">
      <c r="A63" s="390"/>
      <c r="B63" s="363" t="s">
        <v>328</v>
      </c>
      <c r="C63" s="143">
        <v>0</v>
      </c>
      <c r="D63" s="143">
        <v>0</v>
      </c>
      <c r="E63" s="143">
        <v>0</v>
      </c>
      <c r="F63" s="143">
        <v>0</v>
      </c>
      <c r="G63" s="143">
        <v>0</v>
      </c>
      <c r="H63" s="391">
        <v>0</v>
      </c>
    </row>
    <row r="64" spans="1:8" ht="15">
      <c r="A64" s="390"/>
      <c r="B64" s="363" t="s">
        <v>329</v>
      </c>
      <c r="C64" s="143">
        <v>0</v>
      </c>
      <c r="D64" s="143">
        <v>0</v>
      </c>
      <c r="E64" s="143">
        <v>0</v>
      </c>
      <c r="F64" s="143">
        <v>0</v>
      </c>
      <c r="G64" s="143">
        <v>0</v>
      </c>
      <c r="H64" s="391">
        <v>0</v>
      </c>
    </row>
    <row r="65" spans="1:8" ht="15">
      <c r="A65" s="390"/>
      <c r="B65" s="363"/>
      <c r="C65" s="143"/>
      <c r="D65" s="143"/>
      <c r="E65" s="143"/>
      <c r="F65" s="143"/>
      <c r="G65" s="143"/>
      <c r="H65" s="393"/>
    </row>
    <row r="66" spans="1:8" ht="12.75">
      <c r="A66" s="635" t="s">
        <v>330</v>
      </c>
      <c r="B66" s="560"/>
      <c r="C66" s="446">
        <v>30433617.01</v>
      </c>
      <c r="D66" s="446">
        <v>4000</v>
      </c>
      <c r="E66" s="446">
        <v>30437617.01</v>
      </c>
      <c r="F66" s="446">
        <v>20602489.29</v>
      </c>
      <c r="G66" s="446">
        <v>20574147.04</v>
      </c>
      <c r="H66" s="446">
        <v>9835127.720000003</v>
      </c>
    </row>
    <row r="67" spans="1:8" ht="15">
      <c r="A67" s="390"/>
      <c r="B67" s="363" t="s">
        <v>331</v>
      </c>
      <c r="C67" s="143">
        <v>0</v>
      </c>
      <c r="D67" s="143">
        <v>0</v>
      </c>
      <c r="E67" s="143">
        <v>0</v>
      </c>
      <c r="F67" s="143">
        <v>0</v>
      </c>
      <c r="G67" s="143">
        <v>0</v>
      </c>
      <c r="H67" s="391">
        <v>0</v>
      </c>
    </row>
    <row r="68" spans="1:8" ht="15">
      <c r="A68" s="390"/>
      <c r="B68" s="363" t="s">
        <v>332</v>
      </c>
      <c r="C68" s="143">
        <v>0</v>
      </c>
      <c r="D68" s="143">
        <v>0</v>
      </c>
      <c r="E68" s="143">
        <v>0</v>
      </c>
      <c r="F68" s="143">
        <v>0</v>
      </c>
      <c r="G68" s="143">
        <v>0</v>
      </c>
      <c r="H68" s="391">
        <v>0</v>
      </c>
    </row>
    <row r="69" spans="1:8" ht="15">
      <c r="A69" s="390"/>
      <c r="B69" s="363" t="s">
        <v>333</v>
      </c>
      <c r="C69" s="143">
        <v>0</v>
      </c>
      <c r="D69" s="143">
        <v>0</v>
      </c>
      <c r="E69" s="143">
        <v>0</v>
      </c>
      <c r="F69" s="143">
        <v>0</v>
      </c>
      <c r="G69" s="143">
        <v>0</v>
      </c>
      <c r="H69" s="391">
        <v>0</v>
      </c>
    </row>
    <row r="70" spans="1:8" ht="15">
      <c r="A70" s="630"/>
      <c r="B70" s="363" t="s">
        <v>334</v>
      </c>
      <c r="C70" s="631">
        <v>0</v>
      </c>
      <c r="D70" s="631">
        <v>0</v>
      </c>
      <c r="E70" s="631">
        <v>0</v>
      </c>
      <c r="F70" s="631">
        <v>0</v>
      </c>
      <c r="G70" s="631">
        <v>0</v>
      </c>
      <c r="H70" s="634">
        <v>0</v>
      </c>
    </row>
    <row r="71" spans="1:8" ht="15">
      <c r="A71" s="630"/>
      <c r="B71" s="363" t="s">
        <v>335</v>
      </c>
      <c r="C71" s="631"/>
      <c r="D71" s="631"/>
      <c r="E71" s="631"/>
      <c r="F71" s="631"/>
      <c r="G71" s="631"/>
      <c r="H71" s="634"/>
    </row>
    <row r="72" spans="1:8" s="371" customFormat="1" ht="12.75">
      <c r="A72" s="394"/>
      <c r="B72" s="370" t="s">
        <v>336</v>
      </c>
      <c r="C72" s="447">
        <v>30433617.01</v>
      </c>
      <c r="D72" s="447">
        <v>4000</v>
      </c>
      <c r="E72" s="447">
        <v>30437617.01</v>
      </c>
      <c r="F72" s="447">
        <v>20602489.29</v>
      </c>
      <c r="G72" s="447">
        <v>20574147.04</v>
      </c>
      <c r="H72" s="447">
        <v>9835127.720000003</v>
      </c>
    </row>
    <row r="73" spans="1:8" ht="12.75">
      <c r="A73" s="390"/>
      <c r="B73" s="363" t="s">
        <v>337</v>
      </c>
      <c r="C73" s="135"/>
      <c r="D73" s="300"/>
      <c r="E73" s="135"/>
      <c r="F73" s="135"/>
      <c r="G73" s="135"/>
      <c r="H73" s="392"/>
    </row>
    <row r="74" spans="1:8" ht="12.75">
      <c r="A74" s="390"/>
      <c r="B74" s="363" t="s">
        <v>338</v>
      </c>
      <c r="C74" s="143">
        <v>0</v>
      </c>
      <c r="D74" s="299">
        <v>0</v>
      </c>
      <c r="E74" s="299">
        <v>0</v>
      </c>
      <c r="F74" s="299">
        <v>0</v>
      </c>
      <c r="G74" s="299">
        <v>0</v>
      </c>
      <c r="H74" s="395">
        <v>0</v>
      </c>
    </row>
    <row r="75" spans="1:8" ht="15">
      <c r="A75" s="390"/>
      <c r="B75" s="363"/>
      <c r="C75" s="143"/>
      <c r="D75" s="143"/>
      <c r="E75" s="143"/>
      <c r="F75" s="143"/>
      <c r="G75" s="143"/>
      <c r="H75" s="391"/>
    </row>
    <row r="76" spans="1:8" ht="15">
      <c r="A76" s="635" t="s">
        <v>339</v>
      </c>
      <c r="B76" s="560"/>
      <c r="C76" s="632">
        <v>0</v>
      </c>
      <c r="D76" s="632">
        <v>0</v>
      </c>
      <c r="E76" s="632">
        <v>0</v>
      </c>
      <c r="F76" s="632">
        <v>0</v>
      </c>
      <c r="G76" s="632">
        <v>0</v>
      </c>
      <c r="H76" s="633">
        <v>0</v>
      </c>
    </row>
    <row r="77" spans="1:8" ht="15">
      <c r="A77" s="635" t="s">
        <v>340</v>
      </c>
      <c r="B77" s="560"/>
      <c r="C77" s="632"/>
      <c r="D77" s="632"/>
      <c r="E77" s="632"/>
      <c r="F77" s="632"/>
      <c r="G77" s="632"/>
      <c r="H77" s="633"/>
    </row>
    <row r="78" spans="1:8" ht="15">
      <c r="A78" s="630"/>
      <c r="B78" s="363" t="s">
        <v>341</v>
      </c>
      <c r="C78" s="631">
        <v>0</v>
      </c>
      <c r="D78" s="631">
        <v>0</v>
      </c>
      <c r="E78" s="631">
        <v>0</v>
      </c>
      <c r="F78" s="631">
        <v>0</v>
      </c>
      <c r="G78" s="631">
        <v>0</v>
      </c>
      <c r="H78" s="634">
        <v>0</v>
      </c>
    </row>
    <row r="79" spans="1:8" ht="15">
      <c r="A79" s="630"/>
      <c r="B79" s="363" t="s">
        <v>342</v>
      </c>
      <c r="C79" s="631"/>
      <c r="D79" s="631"/>
      <c r="E79" s="631"/>
      <c r="F79" s="631"/>
      <c r="G79" s="631"/>
      <c r="H79" s="634"/>
    </row>
    <row r="80" spans="1:8" ht="15">
      <c r="A80" s="390"/>
      <c r="B80" s="363" t="s">
        <v>343</v>
      </c>
      <c r="C80" s="143">
        <v>0</v>
      </c>
      <c r="D80" s="143">
        <v>0</v>
      </c>
      <c r="E80" s="143">
        <v>0</v>
      </c>
      <c r="F80" s="143">
        <v>0</v>
      </c>
      <c r="G80" s="143">
        <v>0</v>
      </c>
      <c r="H80" s="391">
        <v>0</v>
      </c>
    </row>
    <row r="81" spans="1:8" ht="15">
      <c r="A81" s="390"/>
      <c r="B81" s="363" t="s">
        <v>344</v>
      </c>
      <c r="C81" s="143">
        <v>0</v>
      </c>
      <c r="D81" s="143">
        <v>0</v>
      </c>
      <c r="E81" s="143">
        <v>0</v>
      </c>
      <c r="F81" s="143">
        <v>0</v>
      </c>
      <c r="G81" s="143">
        <v>0</v>
      </c>
      <c r="H81" s="391">
        <v>0</v>
      </c>
    </row>
    <row r="82" spans="1:8" ht="15">
      <c r="A82" s="390"/>
      <c r="B82" s="363" t="s">
        <v>345</v>
      </c>
      <c r="C82" s="143">
        <v>0</v>
      </c>
      <c r="D82" s="143">
        <v>0</v>
      </c>
      <c r="E82" s="143">
        <v>0</v>
      </c>
      <c r="F82" s="143">
        <v>0</v>
      </c>
      <c r="G82" s="143">
        <v>0</v>
      </c>
      <c r="H82" s="391">
        <v>0</v>
      </c>
    </row>
    <row r="83" spans="1:8" ht="15">
      <c r="A83" s="390"/>
      <c r="B83" s="363" t="s">
        <v>346</v>
      </c>
      <c r="C83" s="143">
        <v>0</v>
      </c>
      <c r="D83" s="143">
        <v>0</v>
      </c>
      <c r="E83" s="143">
        <v>0</v>
      </c>
      <c r="F83" s="143">
        <v>0</v>
      </c>
      <c r="G83" s="143">
        <v>0</v>
      </c>
      <c r="H83" s="391">
        <v>0</v>
      </c>
    </row>
    <row r="84" spans="1:8" ht="15">
      <c r="A84" s="390"/>
      <c r="B84" s="363" t="s">
        <v>347</v>
      </c>
      <c r="C84" s="143">
        <v>0</v>
      </c>
      <c r="D84" s="143">
        <v>0</v>
      </c>
      <c r="E84" s="143">
        <v>0</v>
      </c>
      <c r="F84" s="143">
        <v>0</v>
      </c>
      <c r="G84" s="143">
        <v>0</v>
      </c>
      <c r="H84" s="391">
        <v>0</v>
      </c>
    </row>
    <row r="85" spans="1:8" ht="15">
      <c r="A85" s="390"/>
      <c r="B85" s="363" t="s">
        <v>348</v>
      </c>
      <c r="C85" s="143">
        <v>0</v>
      </c>
      <c r="D85" s="143">
        <v>0</v>
      </c>
      <c r="E85" s="143">
        <v>0</v>
      </c>
      <c r="F85" s="143">
        <v>0</v>
      </c>
      <c r="G85" s="143">
        <v>0</v>
      </c>
      <c r="H85" s="391">
        <v>0</v>
      </c>
    </row>
    <row r="86" spans="1:8" ht="15">
      <c r="A86" s="390"/>
      <c r="B86" s="363" t="s">
        <v>349</v>
      </c>
      <c r="C86" s="143">
        <v>0</v>
      </c>
      <c r="D86" s="143">
        <v>0</v>
      </c>
      <c r="E86" s="143">
        <v>0</v>
      </c>
      <c r="F86" s="143">
        <v>0</v>
      </c>
      <c r="G86" s="143">
        <v>0</v>
      </c>
      <c r="H86" s="391">
        <v>0</v>
      </c>
    </row>
    <row r="87" spans="1:8" ht="15">
      <c r="A87" s="390"/>
      <c r="B87" s="363" t="s">
        <v>350</v>
      </c>
      <c r="C87" s="143">
        <v>0</v>
      </c>
      <c r="D87" s="143">
        <v>0</v>
      </c>
      <c r="E87" s="143">
        <v>0</v>
      </c>
      <c r="F87" s="143">
        <v>0</v>
      </c>
      <c r="G87" s="143">
        <v>0</v>
      </c>
      <c r="H87" s="391">
        <v>0</v>
      </c>
    </row>
    <row r="88" spans="1:8" ht="15">
      <c r="A88" s="390"/>
      <c r="B88" s="363"/>
      <c r="C88" s="143"/>
      <c r="D88" s="143"/>
      <c r="E88" s="143"/>
      <c r="F88" s="143"/>
      <c r="G88" s="143"/>
      <c r="H88" s="391"/>
    </row>
    <row r="89" spans="1:8" ht="15">
      <c r="A89" s="635" t="s">
        <v>351</v>
      </c>
      <c r="B89" s="560"/>
      <c r="C89" s="632">
        <v>0</v>
      </c>
      <c r="D89" s="632">
        <v>0</v>
      </c>
      <c r="E89" s="632">
        <v>0</v>
      </c>
      <c r="F89" s="632">
        <v>0</v>
      </c>
      <c r="G89" s="632">
        <v>0</v>
      </c>
      <c r="H89" s="633">
        <v>0</v>
      </c>
    </row>
    <row r="90" spans="1:8" ht="15">
      <c r="A90" s="635" t="s">
        <v>352</v>
      </c>
      <c r="B90" s="560"/>
      <c r="C90" s="632"/>
      <c r="D90" s="632"/>
      <c r="E90" s="632"/>
      <c r="F90" s="632"/>
      <c r="G90" s="632"/>
      <c r="H90" s="633"/>
    </row>
    <row r="91" spans="1:8" ht="15">
      <c r="A91" s="630"/>
      <c r="B91" s="363" t="s">
        <v>353</v>
      </c>
      <c r="C91" s="631">
        <v>0</v>
      </c>
      <c r="D91" s="631">
        <v>0</v>
      </c>
      <c r="E91" s="631">
        <v>0</v>
      </c>
      <c r="F91" s="631">
        <v>0</v>
      </c>
      <c r="G91" s="631">
        <v>0</v>
      </c>
      <c r="H91" s="634">
        <v>0</v>
      </c>
    </row>
    <row r="92" spans="1:8" ht="15">
      <c r="A92" s="630"/>
      <c r="B92" s="363" t="s">
        <v>354</v>
      </c>
      <c r="C92" s="631"/>
      <c r="D92" s="631"/>
      <c r="E92" s="631"/>
      <c r="F92" s="631"/>
      <c r="G92" s="631"/>
      <c r="H92" s="634"/>
    </row>
    <row r="93" spans="1:8" ht="15">
      <c r="A93" s="630"/>
      <c r="B93" s="363" t="s">
        <v>355</v>
      </c>
      <c r="C93" s="631">
        <v>0</v>
      </c>
      <c r="D93" s="631">
        <v>0</v>
      </c>
      <c r="E93" s="631">
        <v>0</v>
      </c>
      <c r="F93" s="631">
        <v>0</v>
      </c>
      <c r="G93" s="631">
        <v>0</v>
      </c>
      <c r="H93" s="634">
        <v>0</v>
      </c>
    </row>
    <row r="94" spans="1:8" ht="15">
      <c r="A94" s="630"/>
      <c r="B94" s="363" t="s">
        <v>356</v>
      </c>
      <c r="C94" s="631"/>
      <c r="D94" s="631"/>
      <c r="E94" s="631"/>
      <c r="F94" s="631"/>
      <c r="G94" s="631"/>
      <c r="H94" s="634"/>
    </row>
    <row r="95" spans="1:8" ht="15">
      <c r="A95" s="390"/>
      <c r="B95" s="363" t="s">
        <v>357</v>
      </c>
      <c r="C95" s="143">
        <v>0</v>
      </c>
      <c r="D95" s="143">
        <v>0</v>
      </c>
      <c r="E95" s="143">
        <v>0</v>
      </c>
      <c r="F95" s="143">
        <v>0</v>
      </c>
      <c r="G95" s="143">
        <v>0</v>
      </c>
      <c r="H95" s="391">
        <v>0</v>
      </c>
    </row>
    <row r="96" spans="1:8" ht="15">
      <c r="A96" s="390"/>
      <c r="B96" s="363" t="s">
        <v>358</v>
      </c>
      <c r="C96" s="143">
        <v>0</v>
      </c>
      <c r="D96" s="143">
        <v>0</v>
      </c>
      <c r="E96" s="143">
        <v>0</v>
      </c>
      <c r="F96" s="143">
        <v>0</v>
      </c>
      <c r="G96" s="143">
        <v>0</v>
      </c>
      <c r="H96" s="391">
        <v>0</v>
      </c>
    </row>
    <row r="97" spans="1:8" ht="15">
      <c r="A97" s="390"/>
      <c r="B97" s="363"/>
      <c r="C97" s="143"/>
      <c r="D97" s="143"/>
      <c r="E97" s="143"/>
      <c r="F97" s="143"/>
      <c r="G97" s="143"/>
      <c r="H97" s="391"/>
    </row>
    <row r="98" spans="1:8" ht="12.75">
      <c r="A98" s="635" t="s">
        <v>312</v>
      </c>
      <c r="B98" s="560"/>
      <c r="C98" s="448">
        <v>64533617.010000005</v>
      </c>
      <c r="D98" s="448">
        <v>1751742.62</v>
      </c>
      <c r="E98" s="448">
        <v>66285359.629999995</v>
      </c>
      <c r="F98" s="448">
        <v>45490819.89</v>
      </c>
      <c r="G98" s="448">
        <v>45408104.5</v>
      </c>
      <c r="H98" s="448">
        <v>20794539.74</v>
      </c>
    </row>
    <row r="99" spans="1:8" ht="15">
      <c r="A99" s="396"/>
      <c r="B99" s="397"/>
      <c r="C99" s="398"/>
      <c r="D99" s="283"/>
      <c r="E99" s="398"/>
      <c r="F99" s="398"/>
      <c r="G99" s="398"/>
      <c r="H99" s="399"/>
    </row>
    <row r="100" spans="1:8" ht="15">
      <c r="A100" s="385"/>
      <c r="B100" s="385"/>
      <c r="C100" s="383"/>
      <c r="D100" s="383"/>
      <c r="E100" s="383"/>
      <c r="F100" s="383"/>
      <c r="G100" s="383"/>
      <c r="H100" s="383"/>
    </row>
    <row r="101" spans="3:9" ht="15">
      <c r="C101" s="132"/>
      <c r="D101" s="132"/>
      <c r="E101" s="132"/>
      <c r="F101" s="132"/>
      <c r="G101" s="132"/>
      <c r="H101" s="132"/>
      <c r="I101" s="216"/>
    </row>
    <row r="102" spans="3:8" ht="15">
      <c r="C102" s="216"/>
      <c r="D102" s="216"/>
      <c r="E102" s="216"/>
      <c r="F102" s="216"/>
      <c r="G102" s="216"/>
      <c r="H102" s="216"/>
    </row>
    <row r="103" spans="2:7" ht="15">
      <c r="B103" s="137" t="s">
        <v>576</v>
      </c>
      <c r="C103" s="130"/>
      <c r="D103" s="130"/>
      <c r="E103" s="471" t="s">
        <v>609</v>
      </c>
      <c r="F103" s="471"/>
      <c r="G103" s="471"/>
    </row>
    <row r="104" spans="2:7" ht="15">
      <c r="B104" s="137" t="s">
        <v>574</v>
      </c>
      <c r="C104" s="137"/>
      <c r="D104" s="130"/>
      <c r="E104" s="471" t="s">
        <v>575</v>
      </c>
      <c r="F104" s="471"/>
      <c r="G104" s="471"/>
    </row>
    <row r="106" spans="3:8" ht="15">
      <c r="C106" s="308"/>
      <c r="D106" s="308"/>
      <c r="E106" s="308"/>
      <c r="F106" s="308"/>
      <c r="G106" s="308"/>
      <c r="H106" s="308"/>
    </row>
    <row r="107" spans="3:8" ht="15">
      <c r="C107" s="216"/>
      <c r="D107" s="216"/>
      <c r="E107" s="216"/>
      <c r="F107" s="216"/>
      <c r="G107" s="216"/>
      <c r="H107" s="216"/>
    </row>
    <row r="110" spans="3:8" ht="12.75">
      <c r="C110" s="302"/>
      <c r="D110" s="302"/>
      <c r="E110" s="302"/>
      <c r="F110" s="302"/>
      <c r="G110" s="302"/>
      <c r="H110" s="302"/>
    </row>
    <row r="111" spans="3:8" ht="12.75">
      <c r="C111" s="310"/>
      <c r="D111" s="310"/>
      <c r="E111" s="310"/>
      <c r="F111" s="310"/>
      <c r="G111" s="310"/>
      <c r="H111" s="310"/>
    </row>
    <row r="112" spans="3:8" ht="15">
      <c r="C112" s="305"/>
      <c r="D112" s="305"/>
      <c r="E112" s="305"/>
      <c r="F112" s="305"/>
      <c r="G112" s="305"/>
      <c r="H112" s="305"/>
    </row>
    <row r="113" spans="3:8" ht="15">
      <c r="C113" s="306"/>
      <c r="D113" s="306"/>
      <c r="E113" s="306"/>
      <c r="F113" s="306"/>
      <c r="G113" s="306"/>
      <c r="H113" s="306"/>
    </row>
  </sheetData>
  <mergeCells count="112">
    <mergeCell ref="E103:G103"/>
    <mergeCell ref="E104:G104"/>
    <mergeCell ref="F9:F10"/>
    <mergeCell ref="G9:G10"/>
    <mergeCell ref="A11:B11"/>
    <mergeCell ref="A12:B12"/>
    <mergeCell ref="A13:B13"/>
    <mergeCell ref="A23:B23"/>
    <mergeCell ref="A55:B55"/>
    <mergeCell ref="A56:B56"/>
    <mergeCell ref="A66:B66"/>
    <mergeCell ref="A70:A71"/>
    <mergeCell ref="C70:C71"/>
    <mergeCell ref="D70:D71"/>
    <mergeCell ref="E70:E71"/>
    <mergeCell ref="F70:F71"/>
    <mergeCell ref="G70:G71"/>
    <mergeCell ref="A98:B98"/>
    <mergeCell ref="C78:C79"/>
    <mergeCell ref="D78:D79"/>
    <mergeCell ref="E78:E79"/>
    <mergeCell ref="F78:F79"/>
    <mergeCell ref="G78:G79"/>
    <mergeCell ref="H27:H28"/>
    <mergeCell ref="A33:B33"/>
    <mergeCell ref="A34:B34"/>
    <mergeCell ref="C33:C34"/>
    <mergeCell ref="D33:D34"/>
    <mergeCell ref="E33:E34"/>
    <mergeCell ref="F33:F34"/>
    <mergeCell ref="G33:G34"/>
    <mergeCell ref="H33:H34"/>
    <mergeCell ref="A27:A28"/>
    <mergeCell ref="C27:C28"/>
    <mergeCell ref="D27:D28"/>
    <mergeCell ref="E27:E28"/>
    <mergeCell ref="F27:F28"/>
    <mergeCell ref="G27:G28"/>
    <mergeCell ref="A3:H3"/>
    <mergeCell ref="A4:H4"/>
    <mergeCell ref="A5:H5"/>
    <mergeCell ref="A6:H6"/>
    <mergeCell ref="A7:H7"/>
    <mergeCell ref="A8:B10"/>
    <mergeCell ref="C8:G8"/>
    <mergeCell ref="H8:H10"/>
    <mergeCell ref="C9:C10"/>
    <mergeCell ref="E9:E10"/>
    <mergeCell ref="H35:H36"/>
    <mergeCell ref="A46:B46"/>
    <mergeCell ref="A47:B47"/>
    <mergeCell ref="C46:C47"/>
    <mergeCell ref="D46:D47"/>
    <mergeCell ref="E46:E47"/>
    <mergeCell ref="F46:F47"/>
    <mergeCell ref="G46:G47"/>
    <mergeCell ref="H46:H47"/>
    <mergeCell ref="A35:A36"/>
    <mergeCell ref="C35:C36"/>
    <mergeCell ref="D35:D36"/>
    <mergeCell ref="E35:E36"/>
    <mergeCell ref="F35:F36"/>
    <mergeCell ref="G35:G36"/>
    <mergeCell ref="H48:H49"/>
    <mergeCell ref="A50:A51"/>
    <mergeCell ref="C50:C51"/>
    <mergeCell ref="D50:D51"/>
    <mergeCell ref="E50:E51"/>
    <mergeCell ref="F50:F51"/>
    <mergeCell ref="G50:G51"/>
    <mergeCell ref="H50:H51"/>
    <mergeCell ref="A48:A49"/>
    <mergeCell ref="C48:C49"/>
    <mergeCell ref="D48:D49"/>
    <mergeCell ref="E48:E49"/>
    <mergeCell ref="F48:F49"/>
    <mergeCell ref="G48:G49"/>
    <mergeCell ref="H78:H79"/>
    <mergeCell ref="H93:H94"/>
    <mergeCell ref="A76:B76"/>
    <mergeCell ref="A77:B77"/>
    <mergeCell ref="C76:C77"/>
    <mergeCell ref="D76:D77"/>
    <mergeCell ref="E76:E77"/>
    <mergeCell ref="F76:F77"/>
    <mergeCell ref="E89:E90"/>
    <mergeCell ref="F89:F90"/>
    <mergeCell ref="G76:G77"/>
    <mergeCell ref="A1:H1"/>
    <mergeCell ref="A2:H2"/>
    <mergeCell ref="A93:A94"/>
    <mergeCell ref="C93:C94"/>
    <mergeCell ref="D93:D94"/>
    <mergeCell ref="E93:E94"/>
    <mergeCell ref="F93:F94"/>
    <mergeCell ref="G93:G94"/>
    <mergeCell ref="G89:G90"/>
    <mergeCell ref="H89:H90"/>
    <mergeCell ref="A91:A92"/>
    <mergeCell ref="C91:C92"/>
    <mergeCell ref="D91:D92"/>
    <mergeCell ref="E91:E92"/>
    <mergeCell ref="F91:F92"/>
    <mergeCell ref="G91:G92"/>
    <mergeCell ref="H91:H92"/>
    <mergeCell ref="A89:B89"/>
    <mergeCell ref="A90:B90"/>
    <mergeCell ref="C89:C90"/>
    <mergeCell ref="D89:D90"/>
    <mergeCell ref="H76:H77"/>
    <mergeCell ref="H70:H71"/>
    <mergeCell ref="A78:A7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K39"/>
  <sheetViews>
    <sheetView zoomScaleSheetLayoutView="110" workbookViewId="0" topLeftCell="A19">
      <selection activeCell="C23" sqref="C23"/>
    </sheetView>
  </sheetViews>
  <sheetFormatPr defaultColWidth="11.421875" defaultRowHeight="15"/>
  <cols>
    <col min="1" max="1" width="29.7109375" style="247" customWidth="1"/>
    <col min="2" max="7" width="12.28125" style="247" customWidth="1"/>
    <col min="8" max="16384" width="11.421875" style="247" customWidth="1"/>
  </cols>
  <sheetData>
    <row r="1" spans="1:7" s="18" customFormat="1" ht="12">
      <c r="A1" s="640" t="s">
        <v>799</v>
      </c>
      <c r="B1" s="641"/>
      <c r="C1" s="641"/>
      <c r="D1" s="641"/>
      <c r="E1" s="641"/>
      <c r="F1" s="641"/>
      <c r="G1" s="642"/>
    </row>
    <row r="2" spans="1:7" s="18" customFormat="1" ht="12">
      <c r="A2" s="643" t="s">
        <v>240</v>
      </c>
      <c r="B2" s="644"/>
      <c r="C2" s="644"/>
      <c r="D2" s="644"/>
      <c r="E2" s="644"/>
      <c r="F2" s="644"/>
      <c r="G2" s="645"/>
    </row>
    <row r="3" spans="1:7" s="18" customFormat="1" ht="12">
      <c r="A3" s="643" t="s">
        <v>784</v>
      </c>
      <c r="B3" s="644"/>
      <c r="C3" s="644"/>
      <c r="D3" s="644"/>
      <c r="E3" s="644"/>
      <c r="F3" s="644"/>
      <c r="G3" s="645"/>
    </row>
    <row r="4" spans="1:7" s="18" customFormat="1" ht="12">
      <c r="A4" s="643" t="s">
        <v>805</v>
      </c>
      <c r="B4" s="644"/>
      <c r="C4" s="644"/>
      <c r="D4" s="644"/>
      <c r="E4" s="644"/>
      <c r="F4" s="644"/>
      <c r="G4" s="645"/>
    </row>
    <row r="5" spans="1:7" s="18" customFormat="1" ht="12.75" thickBot="1">
      <c r="A5" s="646" t="s">
        <v>0</v>
      </c>
      <c r="B5" s="647"/>
      <c r="C5" s="647"/>
      <c r="D5" s="647"/>
      <c r="E5" s="647"/>
      <c r="F5" s="647"/>
      <c r="G5" s="648"/>
    </row>
    <row r="6" spans="1:7" ht="15.75" thickBot="1">
      <c r="A6" s="649" t="s">
        <v>1</v>
      </c>
      <c r="B6" s="651" t="s">
        <v>241</v>
      </c>
      <c r="C6" s="652"/>
      <c r="D6" s="652"/>
      <c r="E6" s="652"/>
      <c r="F6" s="653"/>
      <c r="G6" s="654" t="s">
        <v>314</v>
      </c>
    </row>
    <row r="7" spans="1:7" ht="23.25" thickBot="1">
      <c r="A7" s="650"/>
      <c r="B7" s="351" t="s">
        <v>106</v>
      </c>
      <c r="C7" s="351" t="s">
        <v>762</v>
      </c>
      <c r="D7" s="351" t="s">
        <v>763</v>
      </c>
      <c r="E7" s="351" t="s">
        <v>785</v>
      </c>
      <c r="F7" s="351" t="s">
        <v>109</v>
      </c>
      <c r="G7" s="655"/>
    </row>
    <row r="8" spans="1:7" s="343" customFormat="1" ht="24" customHeight="1">
      <c r="A8" s="340" t="s">
        <v>786</v>
      </c>
      <c r="B8" s="341">
        <f>+B9+B10</f>
        <v>25560132.39</v>
      </c>
      <c r="C8" s="341">
        <f aca="true" t="shared" si="0" ref="C8:F8">+C9+C10</f>
        <v>-1300000</v>
      </c>
      <c r="D8" s="341">
        <f t="shared" si="0"/>
        <v>24260132.39</v>
      </c>
      <c r="E8" s="341">
        <f>+E9+E10</f>
        <v>9011935.61</v>
      </c>
      <c r="F8" s="341">
        <f t="shared" si="0"/>
        <v>8940728.5</v>
      </c>
      <c r="G8" s="342">
        <f>+G9+G10</f>
        <v>15248196.780000001</v>
      </c>
    </row>
    <row r="9" spans="1:11" s="343" customFormat="1" ht="24" customHeight="1">
      <c r="A9" s="344" t="s">
        <v>787</v>
      </c>
      <c r="B9" s="466">
        <v>4314043.75</v>
      </c>
      <c r="C9" s="467">
        <v>-1000000</v>
      </c>
      <c r="D9" s="466">
        <f>+B9+C9</f>
        <v>3314043.75</v>
      </c>
      <c r="E9" s="467">
        <v>565584</v>
      </c>
      <c r="F9" s="467">
        <v>496283.93</v>
      </c>
      <c r="G9" s="365">
        <f>+D9-E9</f>
        <v>2748459.75</v>
      </c>
      <c r="I9" s="366"/>
      <c r="J9" s="366"/>
      <c r="K9" s="366"/>
    </row>
    <row r="10" spans="1:9" s="343" customFormat="1" ht="24" customHeight="1">
      <c r="A10" s="344" t="s">
        <v>788</v>
      </c>
      <c r="B10" s="466">
        <f>19600000+1646088.64</f>
        <v>21246088.64</v>
      </c>
      <c r="C10" s="467">
        <v>-300000</v>
      </c>
      <c r="D10" s="466">
        <f>+B10+C10</f>
        <v>20946088.64</v>
      </c>
      <c r="E10" s="467">
        <v>8446351.61</v>
      </c>
      <c r="F10" s="467">
        <v>8444444.57</v>
      </c>
      <c r="G10" s="365">
        <f>+D10-E10</f>
        <v>12499737.030000001</v>
      </c>
      <c r="I10" s="367"/>
    </row>
    <row r="11" spans="1:9" s="343" customFormat="1" ht="24" customHeight="1">
      <c r="A11" s="344" t="s">
        <v>789</v>
      </c>
      <c r="B11" s="468" t="s">
        <v>659</v>
      </c>
      <c r="C11" s="469">
        <v>0</v>
      </c>
      <c r="D11" s="469">
        <v>0</v>
      </c>
      <c r="E11" s="469">
        <v>0</v>
      </c>
      <c r="F11" s="469">
        <v>0</v>
      </c>
      <c r="G11" s="346">
        <v>0</v>
      </c>
      <c r="I11" s="367"/>
    </row>
    <row r="12" spans="1:7" s="343" customFormat="1" ht="24" customHeight="1">
      <c r="A12" s="344" t="s">
        <v>790</v>
      </c>
      <c r="B12" s="345">
        <v>0</v>
      </c>
      <c r="C12" s="346">
        <v>0</v>
      </c>
      <c r="D12" s="346">
        <v>0</v>
      </c>
      <c r="E12" s="346">
        <v>0</v>
      </c>
      <c r="F12" s="346">
        <v>0</v>
      </c>
      <c r="G12" s="346">
        <v>0</v>
      </c>
    </row>
    <row r="13" spans="1:7" s="343" customFormat="1" ht="24" customHeight="1">
      <c r="A13" s="344" t="s">
        <v>791</v>
      </c>
      <c r="B13" s="345">
        <v>0</v>
      </c>
      <c r="C13" s="346">
        <v>0</v>
      </c>
      <c r="D13" s="346">
        <v>0</v>
      </c>
      <c r="E13" s="346">
        <v>0</v>
      </c>
      <c r="F13" s="346">
        <v>0</v>
      </c>
      <c r="G13" s="346">
        <v>0</v>
      </c>
    </row>
    <row r="14" spans="1:7" s="343" customFormat="1" ht="24" customHeight="1">
      <c r="A14" s="344" t="s">
        <v>792</v>
      </c>
      <c r="B14" s="345">
        <v>0</v>
      </c>
      <c r="C14" s="346">
        <v>0</v>
      </c>
      <c r="D14" s="346">
        <v>0</v>
      </c>
      <c r="E14" s="346">
        <v>0</v>
      </c>
      <c r="F14" s="346">
        <v>0</v>
      </c>
      <c r="G14" s="346">
        <v>0</v>
      </c>
    </row>
    <row r="15" spans="1:7" s="343" customFormat="1" ht="24" customHeight="1">
      <c r="A15" s="344" t="s">
        <v>793</v>
      </c>
      <c r="B15" s="345">
        <v>0</v>
      </c>
      <c r="C15" s="346"/>
      <c r="D15" s="346">
        <v>0</v>
      </c>
      <c r="E15" s="346">
        <v>0</v>
      </c>
      <c r="F15" s="346">
        <v>0</v>
      </c>
      <c r="G15" s="346">
        <v>0</v>
      </c>
    </row>
    <row r="16" spans="1:7" s="343" customFormat="1" ht="24" customHeight="1">
      <c r="A16" s="347" t="s">
        <v>794</v>
      </c>
      <c r="B16" s="345">
        <v>0</v>
      </c>
      <c r="C16" s="346">
        <v>0</v>
      </c>
      <c r="D16" s="346">
        <v>0</v>
      </c>
      <c r="E16" s="346">
        <v>0</v>
      </c>
      <c r="F16" s="346">
        <v>0</v>
      </c>
      <c r="G16" s="346">
        <v>0</v>
      </c>
    </row>
    <row r="17" spans="1:7" s="343" customFormat="1" ht="24" customHeight="1">
      <c r="A17" s="347" t="s">
        <v>795</v>
      </c>
      <c r="B17" s="345">
        <v>0</v>
      </c>
      <c r="C17" s="346">
        <v>0</v>
      </c>
      <c r="D17" s="346">
        <v>0</v>
      </c>
      <c r="E17" s="346">
        <v>0</v>
      </c>
      <c r="F17" s="346">
        <v>0</v>
      </c>
      <c r="G17" s="346">
        <v>0</v>
      </c>
    </row>
    <row r="18" spans="1:7" s="343" customFormat="1" ht="24" customHeight="1">
      <c r="A18" s="344" t="s">
        <v>796</v>
      </c>
      <c r="B18" s="345">
        <v>0</v>
      </c>
      <c r="C18" s="346">
        <v>0</v>
      </c>
      <c r="D18" s="346">
        <v>0</v>
      </c>
      <c r="E18" s="346">
        <v>0</v>
      </c>
      <c r="F18" s="346">
        <v>0</v>
      </c>
      <c r="G18" s="346">
        <v>0</v>
      </c>
    </row>
    <row r="19" spans="1:7" s="343" customFormat="1" ht="24" customHeight="1">
      <c r="A19" s="344"/>
      <c r="B19" s="345"/>
      <c r="C19" s="346"/>
      <c r="D19" s="346"/>
      <c r="E19" s="346"/>
      <c r="F19" s="346"/>
      <c r="G19" s="346"/>
    </row>
    <row r="20" spans="1:7" s="343" customFormat="1" ht="24" customHeight="1">
      <c r="A20" s="340" t="s">
        <v>797</v>
      </c>
      <c r="B20" s="341">
        <f>+B21+B22</f>
        <v>23603807.9</v>
      </c>
      <c r="C20" s="341">
        <f aca="true" t="shared" si="1" ref="C20:G20">+C21+C22</f>
        <v>0</v>
      </c>
      <c r="D20" s="341">
        <f t="shared" si="1"/>
        <v>23603807.9</v>
      </c>
      <c r="E20" s="341">
        <f>+E21+E22</f>
        <v>10136965</v>
      </c>
      <c r="F20" s="341">
        <f>+F21+F22</f>
        <v>10056328</v>
      </c>
      <c r="G20" s="341">
        <f t="shared" si="1"/>
        <v>13467092.9</v>
      </c>
    </row>
    <row r="21" spans="1:7" s="343" customFormat="1" ht="24" customHeight="1">
      <c r="A21" s="344" t="s">
        <v>787</v>
      </c>
      <c r="B21" s="466">
        <v>22436900.73</v>
      </c>
      <c r="C21" s="469">
        <v>0</v>
      </c>
      <c r="D21" s="466">
        <f>+B21+C21</f>
        <v>22436900.73</v>
      </c>
      <c r="E21" s="466">
        <f>9563119+250</f>
        <v>9563369</v>
      </c>
      <c r="F21" s="466">
        <f>9482381</f>
        <v>9482381</v>
      </c>
      <c r="G21" s="360">
        <f>+D21-E21+250</f>
        <v>12873781.73</v>
      </c>
    </row>
    <row r="22" spans="1:9" s="343" customFormat="1" ht="24" customHeight="1">
      <c r="A22" s="344" t="s">
        <v>788</v>
      </c>
      <c r="B22" s="466">
        <v>1166907.17</v>
      </c>
      <c r="C22" s="469">
        <v>0</v>
      </c>
      <c r="D22" s="466">
        <f>+B22+C22</f>
        <v>1166907.17</v>
      </c>
      <c r="E22" s="466">
        <v>573596</v>
      </c>
      <c r="F22" s="466">
        <v>573947</v>
      </c>
      <c r="G22" s="360">
        <f>+D22-E22</f>
        <v>593311.1699999999</v>
      </c>
      <c r="I22" s="372"/>
    </row>
    <row r="23" spans="1:7" s="343" customFormat="1" ht="24" customHeight="1">
      <c r="A23" s="344" t="s">
        <v>789</v>
      </c>
      <c r="B23" s="468">
        <v>0</v>
      </c>
      <c r="C23" s="469">
        <v>0</v>
      </c>
      <c r="D23" s="469">
        <v>0</v>
      </c>
      <c r="E23" s="469">
        <v>0</v>
      </c>
      <c r="F23" s="469">
        <v>0</v>
      </c>
      <c r="G23" s="346">
        <v>0</v>
      </c>
    </row>
    <row r="24" spans="1:7" s="343" customFormat="1" ht="24" customHeight="1">
      <c r="A24" s="344" t="s">
        <v>790</v>
      </c>
      <c r="B24" s="468">
        <v>0</v>
      </c>
      <c r="C24" s="469">
        <v>0</v>
      </c>
      <c r="D24" s="469">
        <v>0</v>
      </c>
      <c r="E24" s="469">
        <v>0</v>
      </c>
      <c r="F24" s="469">
        <v>0</v>
      </c>
      <c r="G24" s="346">
        <v>0</v>
      </c>
    </row>
    <row r="25" spans="1:7" s="343" customFormat="1" ht="24" customHeight="1">
      <c r="A25" s="344" t="s">
        <v>791</v>
      </c>
      <c r="B25" s="345">
        <v>0</v>
      </c>
      <c r="C25" s="346">
        <v>0</v>
      </c>
      <c r="D25" s="346">
        <v>0</v>
      </c>
      <c r="E25" s="346">
        <v>0</v>
      </c>
      <c r="F25" s="346">
        <v>0</v>
      </c>
      <c r="G25" s="346">
        <v>0</v>
      </c>
    </row>
    <row r="26" spans="1:7" s="343" customFormat="1" ht="24" customHeight="1">
      <c r="A26" s="344" t="s">
        <v>792</v>
      </c>
      <c r="B26" s="345">
        <v>0</v>
      </c>
      <c r="C26" s="346">
        <v>0</v>
      </c>
      <c r="D26" s="346">
        <v>0</v>
      </c>
      <c r="E26" s="346">
        <v>0</v>
      </c>
      <c r="F26" s="346">
        <v>0</v>
      </c>
      <c r="G26" s="346">
        <v>0</v>
      </c>
    </row>
    <row r="27" spans="1:7" s="343" customFormat="1" ht="33.75" customHeight="1">
      <c r="A27" s="344" t="s">
        <v>793</v>
      </c>
      <c r="B27" s="345">
        <v>0</v>
      </c>
      <c r="C27" s="346">
        <v>0</v>
      </c>
      <c r="D27" s="346">
        <v>0</v>
      </c>
      <c r="E27" s="346">
        <v>0</v>
      </c>
      <c r="F27" s="346">
        <v>0</v>
      </c>
      <c r="G27" s="346">
        <v>0</v>
      </c>
    </row>
    <row r="28" spans="1:10" s="343" customFormat="1" ht="24" customHeight="1">
      <c r="A28" s="347" t="s">
        <v>794</v>
      </c>
      <c r="B28" s="345">
        <v>0</v>
      </c>
      <c r="C28" s="346">
        <v>0</v>
      </c>
      <c r="D28" s="346">
        <v>0</v>
      </c>
      <c r="E28" s="346">
        <v>0</v>
      </c>
      <c r="F28" s="346">
        <v>0</v>
      </c>
      <c r="G28" s="346">
        <v>0</v>
      </c>
      <c r="J28" s="368"/>
    </row>
    <row r="29" spans="1:10" s="343" customFormat="1" ht="24" customHeight="1">
      <c r="A29" s="347" t="s">
        <v>795</v>
      </c>
      <c r="B29" s="345">
        <v>0</v>
      </c>
      <c r="C29" s="346">
        <v>0</v>
      </c>
      <c r="D29" s="346">
        <v>0</v>
      </c>
      <c r="E29" s="346">
        <v>0</v>
      </c>
      <c r="F29" s="346">
        <v>0</v>
      </c>
      <c r="G29" s="346">
        <v>0</v>
      </c>
      <c r="J29" s="366"/>
    </row>
    <row r="30" spans="1:7" s="343" customFormat="1" ht="24" customHeight="1">
      <c r="A30" s="344" t="s">
        <v>796</v>
      </c>
      <c r="B30" s="345">
        <v>0</v>
      </c>
      <c r="C30" s="346">
        <v>0</v>
      </c>
      <c r="D30" s="346">
        <v>0</v>
      </c>
      <c r="E30" s="346">
        <v>0</v>
      </c>
      <c r="F30" s="346">
        <v>0</v>
      </c>
      <c r="G30" s="346">
        <v>0</v>
      </c>
    </row>
    <row r="31" spans="1:7" s="343" customFormat="1" ht="24" customHeight="1">
      <c r="A31" s="340" t="s">
        <v>798</v>
      </c>
      <c r="B31" s="341">
        <f>+B8+B20</f>
        <v>49163940.29</v>
      </c>
      <c r="C31" s="341">
        <f aca="true" t="shared" si="2" ref="C31:D31">+C8+C20</f>
        <v>-1300000</v>
      </c>
      <c r="D31" s="341">
        <f t="shared" si="2"/>
        <v>47863940.29</v>
      </c>
      <c r="E31" s="341">
        <f>+E8+E20+1</f>
        <v>19148901.61</v>
      </c>
      <c r="F31" s="341">
        <f>+F8+F20</f>
        <v>18997056.5</v>
      </c>
      <c r="G31" s="373">
        <f>+G8+G20</f>
        <v>28715289.68</v>
      </c>
    </row>
    <row r="32" spans="1:7" s="343" customFormat="1" ht="24" customHeight="1" thickBot="1">
      <c r="A32" s="348"/>
      <c r="B32" s="349"/>
      <c r="C32" s="350"/>
      <c r="D32" s="350"/>
      <c r="E32" s="350"/>
      <c r="F32" s="350"/>
      <c r="G32" s="350"/>
    </row>
    <row r="33" ht="15">
      <c r="E33" s="217">
        <f>19148902-E31</f>
        <v>0.39000000059604645</v>
      </c>
    </row>
    <row r="34" spans="1:7" ht="15">
      <c r="A34" s="115"/>
      <c r="B34" s="216"/>
      <c r="C34" s="216"/>
      <c r="D34" s="216"/>
      <c r="E34" s="216"/>
      <c r="F34" s="216"/>
      <c r="G34" s="217"/>
    </row>
    <row r="35" spans="1:7" ht="15">
      <c r="A35" s="137" t="s">
        <v>576</v>
      </c>
      <c r="B35" s="130"/>
      <c r="C35" s="130"/>
      <c r="D35" s="471" t="s">
        <v>609</v>
      </c>
      <c r="E35" s="471"/>
      <c r="F35" s="471"/>
      <c r="G35" s="217"/>
    </row>
    <row r="36" spans="1:6" ht="15">
      <c r="A36" s="137" t="s">
        <v>574</v>
      </c>
      <c r="B36" s="137"/>
      <c r="C36" s="130"/>
      <c r="D36" s="471" t="s">
        <v>575</v>
      </c>
      <c r="E36" s="471"/>
      <c r="F36" s="471"/>
    </row>
    <row r="37" spans="1:8" ht="15">
      <c r="A37" s="115"/>
      <c r="B37" s="115"/>
      <c r="C37" s="115"/>
      <c r="D37" s="115"/>
      <c r="E37" s="115"/>
      <c r="F37" s="115"/>
      <c r="H37" s="217"/>
    </row>
    <row r="38" ht="15">
      <c r="E38" s="217"/>
    </row>
    <row r="39" ht="15">
      <c r="F39" s="217"/>
    </row>
  </sheetData>
  <mergeCells count="10">
    <mergeCell ref="D35:F35"/>
    <mergeCell ref="D36:F36"/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Edith</cp:lastModifiedBy>
  <cp:lastPrinted>2018-10-08T16:10:50Z</cp:lastPrinted>
  <dcterms:created xsi:type="dcterms:W3CDTF">2016-11-24T20:48:44Z</dcterms:created>
  <dcterms:modified xsi:type="dcterms:W3CDTF">2018-10-18T17:38:17Z</dcterms:modified>
  <cp:category/>
  <cp:version/>
  <cp:contentType/>
  <cp:contentStatus/>
</cp:coreProperties>
</file>