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OPD SALUD\"/>
    </mc:Choice>
  </mc:AlternateContent>
  <bookViews>
    <workbookView xWindow="0" yWindow="0" windowWidth="28800" windowHeight="12435" tabRatio="850" activeTab="8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6B'!$A$1:$I$30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0" l="1"/>
  <c r="F30" i="19" l="1"/>
  <c r="H26" i="27"/>
  <c r="H24" i="27"/>
  <c r="G24" i="27"/>
  <c r="F24" i="27"/>
  <c r="E24" i="27"/>
  <c r="E21" i="27" s="1"/>
  <c r="H21" i="27" s="1"/>
  <c r="D24" i="27"/>
  <c r="D21" i="27" s="1"/>
  <c r="C24" i="27"/>
  <c r="G21" i="27"/>
  <c r="F21" i="27"/>
  <c r="C21" i="27"/>
  <c r="H14" i="27"/>
  <c r="G12" i="27"/>
  <c r="F12" i="27"/>
  <c r="F9" i="27" s="1"/>
  <c r="F32" i="27" s="1"/>
  <c r="E12" i="27"/>
  <c r="H12" i="27" s="1"/>
  <c r="D12" i="27"/>
  <c r="C12" i="27"/>
  <c r="G9" i="27"/>
  <c r="G32" i="27" s="1"/>
  <c r="D9" i="27"/>
  <c r="D32" i="27" s="1"/>
  <c r="C9" i="27"/>
  <c r="C32" i="27" s="1"/>
  <c r="D11" i="26"/>
  <c r="D10" i="26" s="1"/>
  <c r="D84" i="26" s="1"/>
  <c r="E11" i="26"/>
  <c r="E10" i="26" s="1"/>
  <c r="E84" i="26" s="1"/>
  <c r="F11" i="26"/>
  <c r="F10" i="26" s="1"/>
  <c r="G11" i="26"/>
  <c r="H11" i="26"/>
  <c r="H10" i="26" s="1"/>
  <c r="H84" i="26" s="1"/>
  <c r="I11" i="26"/>
  <c r="D21" i="26"/>
  <c r="E21" i="26"/>
  <c r="F21" i="26"/>
  <c r="I21" i="26" s="1"/>
  <c r="G21" i="26"/>
  <c r="G10" i="26" s="1"/>
  <c r="H21" i="26"/>
  <c r="I24" i="26"/>
  <c r="D30" i="26"/>
  <c r="E30" i="26"/>
  <c r="F30" i="26"/>
  <c r="G30" i="26"/>
  <c r="I30" i="26" s="1"/>
  <c r="H30" i="26"/>
  <c r="D41" i="26"/>
  <c r="E41" i="26"/>
  <c r="F41" i="26"/>
  <c r="I41" i="26" s="1"/>
  <c r="G41" i="26"/>
  <c r="H41" i="26"/>
  <c r="D48" i="26"/>
  <c r="E48" i="26"/>
  <c r="E47" i="26" s="1"/>
  <c r="F48" i="26"/>
  <c r="F47" i="26" s="1"/>
  <c r="G48" i="26"/>
  <c r="G47" i="26" s="1"/>
  <c r="H48" i="26"/>
  <c r="D58" i="26"/>
  <c r="D47" i="26" s="1"/>
  <c r="E58" i="26"/>
  <c r="F58" i="26"/>
  <c r="G58" i="26"/>
  <c r="H58" i="26"/>
  <c r="H47" i="26" s="1"/>
  <c r="I58" i="26"/>
  <c r="I61" i="26"/>
  <c r="D67" i="26"/>
  <c r="E67" i="26"/>
  <c r="F67" i="26"/>
  <c r="G67" i="26"/>
  <c r="H67" i="26"/>
  <c r="I67" i="26"/>
  <c r="D78" i="26"/>
  <c r="E78" i="26"/>
  <c r="F78" i="26"/>
  <c r="G78" i="26"/>
  <c r="I78" i="26" s="1"/>
  <c r="H78" i="26"/>
  <c r="E29" i="25"/>
  <c r="H27" i="25"/>
  <c r="H26" i="25"/>
  <c r="H25" i="25"/>
  <c r="H24" i="25"/>
  <c r="H23" i="25"/>
  <c r="H22" i="25"/>
  <c r="H19" i="25" s="1"/>
  <c r="H21" i="25"/>
  <c r="G19" i="25"/>
  <c r="F19" i="25"/>
  <c r="E19" i="25"/>
  <c r="D19" i="25"/>
  <c r="C19" i="25"/>
  <c r="H17" i="25"/>
  <c r="H16" i="25"/>
  <c r="H15" i="25"/>
  <c r="H14" i="25"/>
  <c r="H13" i="25"/>
  <c r="H9" i="25" s="1"/>
  <c r="H29" i="25" s="1"/>
  <c r="H12" i="25"/>
  <c r="H11" i="25"/>
  <c r="G9" i="25"/>
  <c r="G29" i="25" s="1"/>
  <c r="F9" i="25"/>
  <c r="F29" i="25" s="1"/>
  <c r="E9" i="25"/>
  <c r="D9" i="25"/>
  <c r="D29" i="25" s="1"/>
  <c r="C9" i="25"/>
  <c r="C29" i="25" s="1"/>
  <c r="E157" i="24"/>
  <c r="I155" i="24"/>
  <c r="I154" i="24"/>
  <c r="I153" i="24"/>
  <c r="I152" i="24"/>
  <c r="I151" i="24"/>
  <c r="I150" i="24"/>
  <c r="I149" i="24"/>
  <c r="H148" i="24"/>
  <c r="G148" i="24"/>
  <c r="F148" i="24"/>
  <c r="I148" i="24" s="1"/>
  <c r="E148" i="24"/>
  <c r="D148" i="24"/>
  <c r="I147" i="24"/>
  <c r="I146" i="24"/>
  <c r="I145" i="24"/>
  <c r="H144" i="24"/>
  <c r="G144" i="24"/>
  <c r="F144" i="24"/>
  <c r="I144" i="24" s="1"/>
  <c r="E144" i="24"/>
  <c r="D144" i="24"/>
  <c r="I143" i="24"/>
  <c r="I142" i="24"/>
  <c r="I141" i="24"/>
  <c r="I140" i="24"/>
  <c r="I139" i="24"/>
  <c r="I138" i="24"/>
  <c r="I137" i="24"/>
  <c r="I136" i="24"/>
  <c r="I135" i="24"/>
  <c r="H135" i="24"/>
  <c r="G135" i="24"/>
  <c r="F135" i="24"/>
  <c r="E135" i="24"/>
  <c r="D135" i="24"/>
  <c r="I134" i="24"/>
  <c r="I133" i="24"/>
  <c r="I132" i="24"/>
  <c r="H131" i="24"/>
  <c r="G131" i="24"/>
  <c r="F131" i="24"/>
  <c r="I131" i="24" s="1"/>
  <c r="E131" i="24"/>
  <c r="D131" i="24"/>
  <c r="I130" i="24"/>
  <c r="I129" i="24"/>
  <c r="I128" i="24"/>
  <c r="I127" i="24"/>
  <c r="I126" i="24"/>
  <c r="I125" i="24"/>
  <c r="I124" i="24"/>
  <c r="I123" i="24"/>
  <c r="I122" i="24"/>
  <c r="I121" i="24"/>
  <c r="H121" i="24"/>
  <c r="G121" i="24"/>
  <c r="F121" i="24"/>
  <c r="E121" i="24"/>
  <c r="D121" i="24"/>
  <c r="I120" i="24"/>
  <c r="I119" i="24"/>
  <c r="I118" i="24"/>
  <c r="I117" i="24"/>
  <c r="I116" i="24"/>
  <c r="I115" i="24"/>
  <c r="I114" i="24"/>
  <c r="I113" i="24"/>
  <c r="I112" i="24"/>
  <c r="I111" i="24"/>
  <c r="H111" i="24"/>
  <c r="G111" i="24"/>
  <c r="F111" i="24"/>
  <c r="E111" i="24"/>
  <c r="D111" i="24"/>
  <c r="I110" i="24"/>
  <c r="I109" i="24"/>
  <c r="I108" i="24"/>
  <c r="I107" i="24"/>
  <c r="I106" i="24"/>
  <c r="I105" i="24"/>
  <c r="I104" i="24"/>
  <c r="I103" i="24"/>
  <c r="I102" i="24"/>
  <c r="H101" i="24"/>
  <c r="G101" i="24"/>
  <c r="F101" i="24"/>
  <c r="I101" i="24" s="1"/>
  <c r="E101" i="24"/>
  <c r="D101" i="24"/>
  <c r="I100" i="24"/>
  <c r="I99" i="24"/>
  <c r="I98" i="24"/>
  <c r="I97" i="24"/>
  <c r="I96" i="24"/>
  <c r="I95" i="24"/>
  <c r="I94" i="24"/>
  <c r="I93" i="24"/>
  <c r="I92" i="24"/>
  <c r="H91" i="24"/>
  <c r="G91" i="24"/>
  <c r="F91" i="24"/>
  <c r="I91" i="24" s="1"/>
  <c r="E91" i="24"/>
  <c r="D91" i="24"/>
  <c r="I90" i="24"/>
  <c r="I89" i="24"/>
  <c r="I88" i="24"/>
  <c r="I87" i="24"/>
  <c r="I86" i="24"/>
  <c r="I85" i="24"/>
  <c r="I84" i="24"/>
  <c r="H83" i="24"/>
  <c r="H82" i="24" s="1"/>
  <c r="G83" i="24"/>
  <c r="G82" i="24" s="1"/>
  <c r="F83" i="24"/>
  <c r="I83" i="24" s="1"/>
  <c r="E83" i="24"/>
  <c r="D83" i="24"/>
  <c r="D82" i="24" s="1"/>
  <c r="E82" i="24"/>
  <c r="I81" i="24"/>
  <c r="I80" i="24"/>
  <c r="I79" i="24"/>
  <c r="I78" i="24"/>
  <c r="I77" i="24"/>
  <c r="I76" i="24"/>
  <c r="I75" i="24"/>
  <c r="H74" i="24"/>
  <c r="G74" i="24"/>
  <c r="F74" i="24"/>
  <c r="I74" i="24" s="1"/>
  <c r="E74" i="24"/>
  <c r="D74" i="24"/>
  <c r="I73" i="24"/>
  <c r="I72" i="24"/>
  <c r="I71" i="24"/>
  <c r="H70" i="24"/>
  <c r="G70" i="24"/>
  <c r="F70" i="24"/>
  <c r="I70" i="24" s="1"/>
  <c r="E70" i="24"/>
  <c r="D70" i="24"/>
  <c r="I69" i="24"/>
  <c r="I68" i="24"/>
  <c r="I67" i="24"/>
  <c r="I66" i="24"/>
  <c r="I65" i="24"/>
  <c r="I64" i="24"/>
  <c r="I63" i="24"/>
  <c r="I62" i="24"/>
  <c r="I61" i="24"/>
  <c r="H61" i="24"/>
  <c r="G61" i="24"/>
  <c r="F61" i="24"/>
  <c r="E61" i="24"/>
  <c r="D61" i="24"/>
  <c r="I60" i="24"/>
  <c r="I59" i="24"/>
  <c r="I58" i="24"/>
  <c r="H57" i="24"/>
  <c r="G57" i="24"/>
  <c r="F57" i="24"/>
  <c r="I57" i="24" s="1"/>
  <c r="E57" i="24"/>
  <c r="D57" i="24"/>
  <c r="I56" i="24"/>
  <c r="I55" i="24"/>
  <c r="I54" i="24"/>
  <c r="I53" i="24"/>
  <c r="I52" i="24"/>
  <c r="I51" i="24"/>
  <c r="I50" i="24"/>
  <c r="I49" i="24"/>
  <c r="I48" i="24"/>
  <c r="I47" i="24"/>
  <c r="H47" i="24"/>
  <c r="G47" i="24"/>
  <c r="F47" i="24"/>
  <c r="E47" i="24"/>
  <c r="D47" i="24"/>
  <c r="I46" i="24"/>
  <c r="I45" i="24"/>
  <c r="I44" i="24"/>
  <c r="I43" i="24"/>
  <c r="I42" i="24"/>
  <c r="I41" i="24"/>
  <c r="I40" i="24"/>
  <c r="I39" i="24"/>
  <c r="I38" i="24"/>
  <c r="I37" i="24"/>
  <c r="H37" i="24"/>
  <c r="G37" i="24"/>
  <c r="F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G27" i="24"/>
  <c r="F27" i="24"/>
  <c r="I27" i="24" s="1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F17" i="24"/>
  <c r="I17" i="24" s="1"/>
  <c r="E17" i="24"/>
  <c r="D17" i="24"/>
  <c r="I16" i="24"/>
  <c r="I15" i="24"/>
  <c r="I14" i="24"/>
  <c r="I13" i="24"/>
  <c r="I12" i="24"/>
  <c r="I11" i="24"/>
  <c r="I10" i="24"/>
  <c r="H9" i="24"/>
  <c r="H8" i="24" s="1"/>
  <c r="H157" i="24" s="1"/>
  <c r="G9" i="24"/>
  <c r="G8" i="24" s="1"/>
  <c r="F9" i="24"/>
  <c r="I9" i="24" s="1"/>
  <c r="E9" i="24"/>
  <c r="D9" i="24"/>
  <c r="D8" i="24" s="1"/>
  <c r="D157" i="24" s="1"/>
  <c r="E8" i="24"/>
  <c r="E9" i="27" l="1"/>
  <c r="I47" i="26"/>
  <c r="F84" i="26"/>
  <c r="I84" i="26" s="1"/>
  <c r="I10" i="26"/>
  <c r="G84" i="26"/>
  <c r="I48" i="26"/>
  <c r="G157" i="24"/>
  <c r="F8" i="24"/>
  <c r="F82" i="24"/>
  <c r="I82" i="24" s="1"/>
  <c r="E16" i="29"/>
  <c r="D16" i="29"/>
  <c r="E15" i="29"/>
  <c r="D15" i="29"/>
  <c r="D47" i="29" s="1"/>
  <c r="C16" i="29"/>
  <c r="C15" i="29"/>
  <c r="C47" i="29" s="1"/>
  <c r="I78" i="30"/>
  <c r="H78" i="30"/>
  <c r="G78" i="30"/>
  <c r="F78" i="30"/>
  <c r="E78" i="30"/>
  <c r="J71" i="30"/>
  <c r="J70" i="30" s="1"/>
  <c r="G71" i="30"/>
  <c r="G70" i="30" s="1"/>
  <c r="I70" i="30"/>
  <c r="H70" i="30"/>
  <c r="F70" i="30"/>
  <c r="E70" i="30"/>
  <c r="J66" i="30"/>
  <c r="G66" i="30"/>
  <c r="J65" i="30"/>
  <c r="G65" i="30"/>
  <c r="J64" i="30"/>
  <c r="J62" i="30" s="1"/>
  <c r="G64" i="30"/>
  <c r="J63" i="30"/>
  <c r="G63" i="30"/>
  <c r="I62" i="30"/>
  <c r="H62" i="30"/>
  <c r="F62" i="30"/>
  <c r="E62" i="30"/>
  <c r="G62" i="30" s="1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G50" i="30"/>
  <c r="J49" i="30"/>
  <c r="G49" i="30"/>
  <c r="I48" i="30"/>
  <c r="H48" i="30"/>
  <c r="F48" i="30"/>
  <c r="E48" i="30"/>
  <c r="J41" i="30"/>
  <c r="G41" i="30"/>
  <c r="J40" i="30"/>
  <c r="G40" i="30"/>
  <c r="I39" i="30"/>
  <c r="H39" i="30"/>
  <c r="F39" i="30"/>
  <c r="E39" i="30"/>
  <c r="J38" i="30"/>
  <c r="J37" i="30" s="1"/>
  <c r="G38" i="30"/>
  <c r="I37" i="30"/>
  <c r="H37" i="30"/>
  <c r="F37" i="30"/>
  <c r="G37" i="30" s="1"/>
  <c r="E37" i="30"/>
  <c r="J36" i="30"/>
  <c r="G36" i="30"/>
  <c r="J35" i="30"/>
  <c r="G35" i="30"/>
  <c r="J34" i="30"/>
  <c r="G34" i="30"/>
  <c r="J33" i="30"/>
  <c r="G33" i="30"/>
  <c r="J32" i="30"/>
  <c r="G32" i="30"/>
  <c r="J31" i="30"/>
  <c r="G31" i="30"/>
  <c r="I30" i="30"/>
  <c r="H30" i="30"/>
  <c r="F30" i="30"/>
  <c r="E30" i="30"/>
  <c r="J29" i="30"/>
  <c r="G29" i="30"/>
  <c r="J28" i="30"/>
  <c r="G28" i="30"/>
  <c r="J27" i="30"/>
  <c r="G27" i="30"/>
  <c r="J26" i="30"/>
  <c r="G26" i="30"/>
  <c r="J25" i="30"/>
  <c r="G25" i="30"/>
  <c r="J24" i="30"/>
  <c r="G24" i="30"/>
  <c r="J23" i="30"/>
  <c r="G23" i="30"/>
  <c r="J22" i="30"/>
  <c r="G22" i="30"/>
  <c r="J21" i="30"/>
  <c r="G21" i="30"/>
  <c r="J20" i="30"/>
  <c r="G20" i="30"/>
  <c r="J19" i="30"/>
  <c r="G19" i="30"/>
  <c r="I18" i="30"/>
  <c r="H18" i="30"/>
  <c r="F18" i="30"/>
  <c r="E18" i="30"/>
  <c r="J17" i="30"/>
  <c r="G17" i="30"/>
  <c r="J16" i="30"/>
  <c r="G16" i="30"/>
  <c r="J15" i="30"/>
  <c r="G15" i="30"/>
  <c r="J14" i="30"/>
  <c r="G14" i="30"/>
  <c r="J13" i="30"/>
  <c r="G13" i="30"/>
  <c r="J12" i="30"/>
  <c r="G12" i="30"/>
  <c r="J11" i="30"/>
  <c r="G11" i="30"/>
  <c r="E62" i="29"/>
  <c r="E58" i="29"/>
  <c r="D58" i="29"/>
  <c r="C58" i="29"/>
  <c r="E43" i="29"/>
  <c r="D43" i="29"/>
  <c r="C43" i="29"/>
  <c r="E18" i="29"/>
  <c r="D18" i="29"/>
  <c r="D62" i="29"/>
  <c r="C62" i="29"/>
  <c r="E14" i="29"/>
  <c r="J48" i="30" l="1"/>
  <c r="H9" i="27"/>
  <c r="H32" i="27" s="1"/>
  <c r="E32" i="27"/>
  <c r="I8" i="24"/>
  <c r="F157" i="24"/>
  <c r="J30" i="30"/>
  <c r="G39" i="30"/>
  <c r="J39" i="30"/>
  <c r="G30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G48" i="30"/>
  <c r="F43" i="30"/>
  <c r="I43" i="30"/>
  <c r="E10" i="29" s="1"/>
  <c r="H43" i="30"/>
  <c r="D10" i="29" s="1"/>
  <c r="J18" i="30"/>
  <c r="G18" i="30"/>
  <c r="E68" i="30"/>
  <c r="C11" i="29" s="1"/>
  <c r="C57" i="29" s="1"/>
  <c r="C66" i="29" s="1"/>
  <c r="C14" i="29"/>
  <c r="E47" i="29"/>
  <c r="E43" i="30"/>
  <c r="D14" i="29"/>
  <c r="G57" i="30"/>
  <c r="G68" i="30" s="1"/>
  <c r="G43" i="30" l="1"/>
  <c r="J68" i="30"/>
  <c r="I157" i="24"/>
  <c r="J43" i="30"/>
  <c r="J73" i="30" s="1"/>
  <c r="I73" i="30"/>
  <c r="F73" i="30"/>
  <c r="H73" i="30"/>
  <c r="G73" i="30"/>
  <c r="E42" i="29"/>
  <c r="E51" i="29" s="1"/>
  <c r="E52" i="29" s="1"/>
  <c r="E9" i="29"/>
  <c r="E22" i="29" s="1"/>
  <c r="E23" i="29" s="1"/>
  <c r="E24" i="29" s="1"/>
  <c r="C10" i="29"/>
  <c r="E73" i="30"/>
  <c r="D42" i="29"/>
  <c r="D51" i="29" s="1"/>
  <c r="D52" i="29" s="1"/>
  <c r="D9" i="29"/>
  <c r="D22" i="29" s="1"/>
  <c r="D23" i="29" s="1"/>
  <c r="D24" i="29" s="1"/>
  <c r="C9" i="29" l="1"/>
  <c r="C22" i="29" s="1"/>
  <c r="C23" i="29" s="1"/>
  <c r="C24" i="29" s="1"/>
  <c r="C42" i="29"/>
  <c r="C51" i="29" s="1"/>
  <c r="C52" i="29" s="1"/>
  <c r="G86" i="19" l="1"/>
  <c r="C8" i="21" l="1"/>
  <c r="F8" i="21"/>
  <c r="H8" i="21"/>
  <c r="H20" i="21" s="1"/>
  <c r="I8" i="21"/>
  <c r="I20" i="21" s="1"/>
  <c r="J8" i="2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E9" i="20" s="1"/>
  <c r="F10" i="20"/>
  <c r="F9" i="20" s="1"/>
  <c r="F20" i="20" s="1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D8" i="19"/>
  <c r="F8" i="19"/>
  <c r="G8" i="19"/>
  <c r="C16" i="19"/>
  <c r="D16" i="19"/>
  <c r="F18" i="19"/>
  <c r="G18" i="19"/>
  <c r="F22" i="19"/>
  <c r="G22" i="19"/>
  <c r="C24" i="19"/>
  <c r="D24" i="19"/>
  <c r="F26" i="19"/>
  <c r="G26" i="19"/>
  <c r="C30" i="19"/>
  <c r="D30" i="19"/>
  <c r="G30" i="19"/>
  <c r="C37" i="19"/>
  <c r="D37" i="19"/>
  <c r="F37" i="19"/>
  <c r="G37" i="19"/>
  <c r="C40" i="19"/>
  <c r="D40" i="19"/>
  <c r="F41" i="19"/>
  <c r="G41" i="19"/>
  <c r="F55" i="19"/>
  <c r="G55" i="19"/>
  <c r="C58" i="19"/>
  <c r="D58" i="19"/>
  <c r="F61" i="19"/>
  <c r="G61" i="19"/>
  <c r="F66" i="19"/>
  <c r="G66" i="19"/>
  <c r="F73" i="19"/>
  <c r="G73" i="19"/>
  <c r="G77" i="19" l="1"/>
  <c r="G45" i="19"/>
  <c r="G57" i="19" s="1"/>
  <c r="G79" i="19" s="1"/>
  <c r="D45" i="19"/>
  <c r="D60" i="19" s="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D18" i="20" l="1"/>
  <c r="D20" i="20" s="1"/>
  <c r="F79" i="19"/>
  <c r="F86" i="19" s="1"/>
  <c r="E20" i="20"/>
  <c r="H18" i="20" l="1"/>
  <c r="H20" i="20" l="1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<sst xmlns="http://schemas.openxmlformats.org/spreadsheetml/2006/main" count="651" uniqueCount="450">
  <si>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</si>
  <si>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</si>
  <si>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</si>
  <si>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</si>
  <si>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</si>
  <si>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</si>
  <si>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</si>
  <si>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</si>
  <si>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</si>
  <si>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</si>
  <si>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</si>
  <si>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</si>
  <si>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</si>
  <si>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</si>
  <si>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</si>
  <si>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</si>
  <si>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</si>
  <si>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</si>
  <si>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</si>
  <si>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</si>
  <si>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</si>
  <si>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</si>
  <si>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</si>
  <si>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</si>
  <si>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</si>
  <si>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</si>
  <si>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</si>
  <si>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</si>
  <si>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</si>
  <si>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</si>
  <si>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</si>
  <si>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</si>
  <si>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</si>
  <si>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</si>
  <si>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</si>
  <si>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</si>
  <si>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</si>
  <si>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</si>
  <si>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</si>
  <si>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</si>
  <si>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</si>
  <si>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</si>
  <si>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</si>
  <si>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</si>
  <si>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</si>
  <si>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</si>
  <si>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</si>
  <si>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</si>
  <si>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</si>
  <si>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</si>
  <si>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</si>
  <si>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</si>
  <si>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</si>
  <si>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</si>
  <si>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</si>
  <si>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</si>
  <si>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</si>
  <si>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</si>
  <si>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</si>
  <si>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</si>
  <si>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</si>
  <si>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</si>
  <si>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</si>
  <si>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</si>
  <si>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</si>
  <si>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</si>
  <si>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</si>
  <si>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</si>
  <si>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</si>
  <si>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</si>
  <si>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</si>
  <si>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</si>
  <si>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</si>
  <si>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</si>
  <si>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</si>
  <si>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</si>
  <si>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</si>
  <si>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</si>
  <si>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</si>
  <si>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</si>
  <si>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</si>
  <si>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</si>
  <si>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</si>
  <si>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</si>
  <si>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</si>
  <si>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</si>
  <si>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</si>
  <si>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</si>
  <si>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</si>
  <si>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</si>
  <si>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</si>
  <si>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</si>
  <si>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</si>
  <si>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</si>
  <si>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</si>
  <si>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</si>
  <si>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</si>
  <si>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</si>
  <si>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</si>
  <si>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</si>
  <si>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</si>
  <si>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</si>
  <si>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</si>
  <si>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</si>
  <si>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</si>
  <si>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</si>
  <si>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</si>
  <si>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</si>
  <si>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</si>
  <si>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</si>
  <si>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</si>
  <si>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</si>
  <si>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</si>
  <si>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</si>
  <si>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</si>
  <si>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</si>
  <si>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</si>
  <si>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</si>
  <si>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</si>
  <si>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</si>
  <si>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</si>
  <si>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</si>
  <si>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</si>
  <si>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</si>
  <si>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</si>
  <si>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</si>
  <si>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</si>
  <si>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</si>
  <si>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</si>
  <si>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</si>
  <si>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</si>
  <si>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</si>
  <si>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</si>
  <si>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</si>
  <si>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</si>
  <si>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</si>
  <si>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</si>
  <si>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</si>
  <si>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</si>
  <si>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</si>
  <si>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</si>
  <si>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</si>
  <si>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</si>
  <si>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</si>
  <si>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</si>
  <si>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</si>
  <si>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</si>
  <si>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</si>
  <si>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</si>
  <si>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</si>
  <si>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</si>
  <si>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</si>
  <si>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</si>
  <si>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</si>
  <si>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</si>
  <si>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</si>
  <si>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</si>
  <si>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</si>
  <si>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</si>
  <si>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</si>
  <si>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</si>
  <si>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</si>
  <si>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</si>
  <si>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</si>
  <si>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</si>
  <si>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</si>
  <si>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</si>
  <si>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</si>
  <si>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</si>
  <si>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</si>
  <si>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</si>
  <si>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</si>
  <si>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</si>
  <si>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</si>
  <si>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</si>
  <si>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</si>
  <si>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</si>
  <si>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</si>
  <si>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</si>
  <si>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</si>
  <si>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</si>
  <si>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</si>
  <si>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</si>
  <si>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</si>
  <si>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</si>
  <si>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</si>
  <si>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</si>
  <si>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</si>
  <si>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</si>
  <si>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</si>
  <si>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</si>
  <si>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</si>
  <si>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</si>
  <si>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</si>
  <si>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</si>
  <si>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</si>
  <si>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</si>
  <si>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</si>
  <si>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</si>
  <si>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</si>
  <si>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</si>
  <si>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</si>
  <si>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</si>
  <si>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</si>
  <si>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</si>
  <si>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</si>
  <si>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</si>
  <si>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</si>
  <si>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</si>
  <si>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</si>
  <si>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</si>
  <si>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</si>
  <si>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</si>
  <si>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</si>
  <si>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</si>
  <si>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</si>
  <si>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</si>
  <si>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</si>
  <si>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</si>
  <si>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</si>
  <si>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</si>
  <si>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</si>
  <si>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</si>
  <si>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</si>
  <si>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</si>
  <si>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</si>
  <si>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</si>
  <si>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</si>
  <si>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</si>
  <si>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</si>
  <si>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</si>
  <si>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</si>
  <si>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</si>
  <si>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</si>
  <si>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</si>
  <si>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</si>
  <si>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</si>
  <si>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</si>
  <si>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</si>
  <si>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</si>
  <si>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</si>
  <si>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</si>
  <si>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</si>
  <si>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</si>
  <si>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</si>
  <si>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</si>
  <si>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</si>
  <si>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</si>
  <si>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</si>
  <si>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</si>
  <si>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</si>
  <si>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</si>
  <si>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</si>
  <si>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</si>
  <si>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</si>
  <si>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</si>
  <si>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</si>
  <si>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</si>
  <si>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</si>
  <si>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</si>
  <si>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</si>
  <si>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</si>
  <si>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</si>
  <si>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</si>
  <si>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</si>
  <si>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</si>
  <si>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</si>
  <si>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</si>
  <si>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</si>
  <si>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</si>
  <si>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</si>
  <si>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</si>
  <si>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</si>
  <si>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</si>
  <si>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</si>
  <si>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</si>
  <si>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</si>
  <si>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</si>
  <si>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</si>
  <si>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</si>
  <si>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</si>
  <si>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</si>
  <si>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</si>
  <si>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</si>
  <si>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</si>
  <si>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</si>
  <si>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</si>
  <si>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</si>
  <si>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</si>
  <si>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</si>
  <si>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</si>
  <si>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</si>
  <si>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</si>
  <si>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</si>
  <si>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</si>
  <si>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</si>
  <si>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</si>
  <si>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</si>
  <si>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</si>
  <si>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</si>
  <si>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</si>
  <si>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</si>
  <si>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</si>
  <si>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</si>
  <si>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</si>
  <si>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</si>
  <si>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</si>
  <si>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</si>
  <si>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</si>
  <si>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</si>
  <si>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</si>
  <si>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</si>
  <si>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</si>
  <si>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</si>
  <si>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</si>
  <si>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</si>
  <si>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</si>
  <si>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</si>
  <si>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</si>
  <si>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</si>
  <si>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</si>
  <si>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</si>
  <si>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</si>
  <si>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</si>
  <si>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</si>
  <si>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</si>
  <si>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</si>
  <si>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</si>
  <si>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</si>
  <si>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</si>
  <si>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</si>
  <si>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</si>
  <si>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</si>
  <si>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</si>
  <si>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</si>
  <si>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</si>
  <si>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</si>
  <si>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</si>
  <si>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</si>
  <si>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</si>
  <si>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</si>
  <si>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</si>
  <si>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</si>
  <si>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</si>
  <si>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</si>
  <si>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</si>
  <si>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</si>
  <si>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</si>
  <si>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</si>
  <si>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</si>
  <si>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</si>
  <si>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</si>
  <si>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</si>
  <si>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</si>
  <si>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</si>
  <si>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</si>
  <si>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</si>
  <si>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</si>
  <si>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</si>
  <si>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</si>
  <si>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</si>
  <si>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</si>
  <si>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</si>
  <si>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</si>
  <si>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</si>
  <si>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</si>
  <si>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</si>
  <si>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</si>
  <si>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</si>
  <si>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</si>
  <si>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</si>
  <si>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</si>
  <si>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</si>
  <si>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</si>
  <si>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</si>
  <si>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</si>
  <si>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</si>
  <si>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</si>
  <si>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</si>
  <si>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</si>
  <si>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</si>
  <si>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</si>
  <si>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</si>
  <si>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</si>
  <si>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</si>
  <si>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</si>
  <si>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</si>
  <si>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</si>
  <si>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</si>
  <si>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</si>
  <si>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</si>
  <si>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</si>
  <si>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</si>
  <si>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</si>
  <si>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</si>
  <si>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</si>
  <si>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</si>
  <si>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</si>
  <si>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</si>
  <si>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</si>
  <si>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</si>
  <si>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</si>
  <si>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</si>
  <si>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</si>
  <si>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</si>
  <si>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</si>
  <si>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</si>
  <si>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</si>
  <si>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</si>
  <si>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</si>
  <si>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</si>
  <si>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</si>
  <si>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</si>
  <si>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</si>
  <si>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</si>
  <si>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</si>
  <si>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</si>
  <si>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</si>
  <si>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</si>
  <si>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</si>
  <si>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</si>
  <si>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</si>
  <si>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</si>
  <si>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</si>
  <si>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</si>
  <si>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</si>
  <si>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</si>
  <si>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</si>
  <si>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</si>
  <si>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</si>
  <si>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</si>
  <si>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</si>
  <si>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</si>
  <si>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</si>
  <si>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</si>
  <si>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</si>
  <si>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</si>
  <si>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</si>
  <si>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</si>
  <si>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</si>
  <si>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</si>
  <si>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</si>
  <si>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2018 ( e )</t>
  </si>
  <si>
    <t>2019 (d)</t>
  </si>
  <si>
    <t>al 31 de diciembre de 2018 (d)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</si>
  <si>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</si>
  <si>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</si>
  <si>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
(m = g – l)</t>
  </si>
  <si>
    <t>Del 1 de enero al 30 de junio de 2019 (b)</t>
  </si>
  <si>
    <t>Al 30 de junio de 2019 y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</si>
</sst>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71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6" borderId="20" xfId="0" applyNumberFormat="1" applyFont="1" applyFill="1" applyBorder="1" applyAlignment="1">
      <alignment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3" fontId="0" fillId="0" borderId="0" xfId="2" applyFont="1" applyFill="1"/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0" fillId="0" borderId="0" xfId="0" applyNumberFormat="1"/>
    <xf numFmtId="3" fontId="2" fillId="0" borderId="7" xfId="0" applyNumberFormat="1" applyFont="1" applyFill="1" applyBorder="1" applyAlignment="1">
      <alignment vertical="center"/>
    </xf>
    <xf numFmtId="0" fontId="0" fillId="7" borderId="0" xfId="0" applyFill="1"/>
    <xf numFmtId="3" fontId="2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zoomScale="160" zoomScaleNormal="175" zoomScaleSheetLayoutView="160" workbookViewId="0">
      <selection activeCell="B8" sqref="B8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48" t="s">
        <v>176</v>
      </c>
      <c r="C1" s="149"/>
      <c r="D1" s="149"/>
      <c r="E1" s="149"/>
      <c r="F1" s="149"/>
      <c r="G1" s="150"/>
    </row>
    <row r="2" spans="2:7" ht="12" customHeight="1" x14ac:dyDescent="0.25">
      <c r="B2" s="151" t="s">
        <v>306</v>
      </c>
      <c r="C2" s="152"/>
      <c r="D2" s="152"/>
      <c r="E2" s="152"/>
      <c r="F2" s="152"/>
      <c r="G2" s="153"/>
    </row>
    <row r="3" spans="2:7" ht="12" customHeight="1" x14ac:dyDescent="0.25">
      <c r="B3" s="151" t="s">
        <v>449</v>
      </c>
      <c r="C3" s="152"/>
      <c r="D3" s="152"/>
      <c r="E3" s="152"/>
      <c r="F3" s="152"/>
      <c r="G3" s="153"/>
    </row>
    <row r="4" spans="2:7" ht="12" customHeight="1" thickBot="1" x14ac:dyDescent="0.3">
      <c r="B4" s="154" t="s">
        <v>0</v>
      </c>
      <c r="C4" s="155"/>
      <c r="D4" s="155"/>
      <c r="E4" s="155"/>
      <c r="F4" s="155"/>
      <c r="G4" s="156"/>
    </row>
    <row r="5" spans="2:7" ht="16.5" customHeight="1" thickBot="1" x14ac:dyDescent="0.3">
      <c r="B5" s="78" t="s">
        <v>175</v>
      </c>
      <c r="C5" s="53" t="s">
        <v>443</v>
      </c>
      <c r="D5" s="53" t="s">
        <v>442</v>
      </c>
      <c r="E5" s="77" t="s">
        <v>305</v>
      </c>
      <c r="F5" s="53" t="s">
        <v>443</v>
      </c>
      <c r="G5" s="53" t="s">
        <v>442</v>
      </c>
    </row>
    <row r="6" spans="2:7" ht="11.25" customHeight="1" x14ac:dyDescent="0.25">
      <c r="B6" s="69" t="s">
        <v>304</v>
      </c>
      <c r="C6" s="65"/>
      <c r="D6" s="76"/>
      <c r="E6" s="68" t="s">
        <v>303</v>
      </c>
      <c r="F6" s="68"/>
      <c r="G6" s="68"/>
    </row>
    <row r="7" spans="2:7" ht="11.25" customHeight="1" x14ac:dyDescent="0.25">
      <c r="B7" s="69" t="s">
        <v>302</v>
      </c>
      <c r="C7" s="65"/>
      <c r="D7" s="65"/>
      <c r="E7" s="68" t="s">
        <v>301</v>
      </c>
      <c r="F7" s="65"/>
      <c r="G7" s="65"/>
    </row>
    <row r="8" spans="2:7" ht="11.25" customHeight="1" x14ac:dyDescent="0.25">
      <c r="B8" s="66" t="s">
        <v>300</v>
      </c>
      <c r="C8" s="67">
        <f>SUM(C9:C15)</f>
        <v>354742185</v>
      </c>
      <c r="D8" s="67">
        <f>SUM(D9:D15)</f>
        <v>180131131</v>
      </c>
      <c r="E8" s="64" t="s">
        <v>299</v>
      </c>
      <c r="F8" s="67">
        <f>SUM(F9:F17)</f>
        <v>273014295</v>
      </c>
      <c r="G8" s="67">
        <f>SUM(G9:G17)</f>
        <v>261338271</v>
      </c>
    </row>
    <row r="9" spans="2:7" ht="11.25" customHeight="1" x14ac:dyDescent="0.25">
      <c r="B9" s="66" t="s">
        <v>298</v>
      </c>
      <c r="C9" s="65">
        <v>0</v>
      </c>
      <c r="D9" s="65">
        <v>0</v>
      </c>
      <c r="E9" s="64" t="s">
        <v>297</v>
      </c>
      <c r="F9" s="65">
        <v>21734997</v>
      </c>
      <c r="G9" s="65">
        <v>9127077</v>
      </c>
    </row>
    <row r="10" spans="2:7" ht="11.25" customHeight="1" x14ac:dyDescent="0.25">
      <c r="B10" s="66" t="s">
        <v>296</v>
      </c>
      <c r="C10" s="65">
        <v>354742185</v>
      </c>
      <c r="D10" s="65">
        <v>180131131</v>
      </c>
      <c r="E10" s="64" t="s">
        <v>295</v>
      </c>
      <c r="F10" s="65">
        <v>120738331</v>
      </c>
      <c r="G10" s="65">
        <v>190090161</v>
      </c>
    </row>
    <row r="11" spans="2:7" ht="11.25" customHeight="1" x14ac:dyDescent="0.25">
      <c r="B11" s="66" t="s">
        <v>294</v>
      </c>
      <c r="C11" s="65">
        <v>0</v>
      </c>
      <c r="D11" s="65">
        <v>0</v>
      </c>
      <c r="E11" s="64" t="s">
        <v>293</v>
      </c>
      <c r="F11" s="65">
        <v>0</v>
      </c>
      <c r="G11" s="65">
        <v>0</v>
      </c>
    </row>
    <row r="12" spans="2:7" ht="11.25" customHeight="1" x14ac:dyDescent="0.25">
      <c r="B12" s="66" t="s">
        <v>292</v>
      </c>
      <c r="C12" s="65">
        <v>0</v>
      </c>
      <c r="D12" s="65">
        <v>0</v>
      </c>
      <c r="E12" s="64" t="s">
        <v>291</v>
      </c>
      <c r="F12" s="65">
        <v>0</v>
      </c>
      <c r="G12" s="65">
        <v>0</v>
      </c>
    </row>
    <row r="13" spans="2:7" ht="11.25" customHeight="1" x14ac:dyDescent="0.25">
      <c r="B13" s="66" t="s">
        <v>290</v>
      </c>
      <c r="C13" s="65">
        <v>0</v>
      </c>
      <c r="D13" s="65">
        <v>0</v>
      </c>
      <c r="E13" s="64" t="s">
        <v>289</v>
      </c>
      <c r="F13" s="65">
        <v>0</v>
      </c>
      <c r="G13" s="65">
        <v>1267500</v>
      </c>
    </row>
    <row r="14" spans="2:7" ht="11.25" customHeight="1" x14ac:dyDescent="0.25">
      <c r="B14" s="66" t="s">
        <v>288</v>
      </c>
      <c r="C14" s="65">
        <v>0</v>
      </c>
      <c r="D14" s="65">
        <v>0</v>
      </c>
      <c r="E14" s="64" t="s">
        <v>287</v>
      </c>
      <c r="F14" s="65">
        <v>0</v>
      </c>
      <c r="G14" s="65">
        <v>0</v>
      </c>
    </row>
    <row r="15" spans="2:7" ht="11.25" customHeight="1" x14ac:dyDescent="0.25">
      <c r="B15" s="66" t="s">
        <v>286</v>
      </c>
      <c r="C15" s="65">
        <v>0</v>
      </c>
      <c r="D15" s="65">
        <v>0</v>
      </c>
      <c r="E15" s="64" t="s">
        <v>285</v>
      </c>
      <c r="F15" s="65">
        <v>61537946</v>
      </c>
      <c r="G15" s="65">
        <v>54538514</v>
      </c>
    </row>
    <row r="16" spans="2:7" ht="11.25" customHeight="1" x14ac:dyDescent="0.25">
      <c r="B16" s="72" t="s">
        <v>284</v>
      </c>
      <c r="C16" s="67">
        <f>SUM(C17:C23)</f>
        <v>44752445</v>
      </c>
      <c r="D16" s="67">
        <f>SUM(D17:D23)</f>
        <v>3919602</v>
      </c>
      <c r="E16" s="64" t="s">
        <v>283</v>
      </c>
      <c r="F16" s="65">
        <v>141398</v>
      </c>
      <c r="G16" s="65">
        <v>3593565</v>
      </c>
    </row>
    <row r="17" spans="2:7" ht="11.25" customHeight="1" x14ac:dyDescent="0.25">
      <c r="B17" s="66" t="s">
        <v>282</v>
      </c>
      <c r="C17" s="65">
        <v>0</v>
      </c>
      <c r="D17" s="65">
        <v>0</v>
      </c>
      <c r="E17" s="64" t="s">
        <v>281</v>
      </c>
      <c r="F17" s="65">
        <v>68861623</v>
      </c>
      <c r="G17" s="65">
        <v>2721454</v>
      </c>
    </row>
    <row r="18" spans="2:7" ht="11.25" customHeight="1" x14ac:dyDescent="0.25">
      <c r="B18" s="66" t="s">
        <v>280</v>
      </c>
      <c r="C18" s="65">
        <v>39864770</v>
      </c>
      <c r="D18" s="65">
        <v>0</v>
      </c>
      <c r="E18" s="64" t="s">
        <v>279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278</v>
      </c>
      <c r="C19" s="65">
        <v>3610235</v>
      </c>
      <c r="D19" s="65">
        <v>3021306</v>
      </c>
      <c r="E19" s="64" t="s">
        <v>277</v>
      </c>
      <c r="F19" s="65">
        <v>0</v>
      </c>
      <c r="G19" s="65">
        <v>0</v>
      </c>
    </row>
    <row r="20" spans="2:7" ht="11.25" customHeight="1" x14ac:dyDescent="0.25">
      <c r="B20" s="66" t="s">
        <v>276</v>
      </c>
      <c r="C20" s="65">
        <v>0</v>
      </c>
      <c r="D20" s="65">
        <v>0</v>
      </c>
      <c r="E20" s="64" t="s">
        <v>275</v>
      </c>
      <c r="F20" s="65">
        <v>0</v>
      </c>
      <c r="G20" s="65">
        <v>0</v>
      </c>
    </row>
    <row r="21" spans="2:7" ht="11.25" customHeight="1" x14ac:dyDescent="0.25">
      <c r="B21" s="66" t="s">
        <v>274</v>
      </c>
      <c r="C21" s="65">
        <v>504276</v>
      </c>
      <c r="D21" s="65">
        <v>112276</v>
      </c>
      <c r="E21" s="64" t="s">
        <v>273</v>
      </c>
      <c r="F21" s="65">
        <v>0</v>
      </c>
      <c r="G21" s="65">
        <v>0</v>
      </c>
    </row>
    <row r="22" spans="2:7" ht="11.25" customHeight="1" x14ac:dyDescent="0.25">
      <c r="B22" s="66" t="s">
        <v>272</v>
      </c>
      <c r="C22" s="65">
        <v>0</v>
      </c>
      <c r="D22" s="65">
        <v>0</v>
      </c>
      <c r="E22" s="64" t="s">
        <v>271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270</v>
      </c>
      <c r="C23" s="65">
        <v>773164</v>
      </c>
      <c r="D23" s="65">
        <v>786020</v>
      </c>
      <c r="E23" s="64" t="s">
        <v>269</v>
      </c>
      <c r="F23" s="65">
        <v>0</v>
      </c>
      <c r="G23" s="65">
        <v>0</v>
      </c>
    </row>
    <row r="24" spans="2:7" ht="11.25" customHeight="1" x14ac:dyDescent="0.25">
      <c r="B24" s="66" t="s">
        <v>268</v>
      </c>
      <c r="C24" s="67">
        <f>SUM(C25:C29)</f>
        <v>0</v>
      </c>
      <c r="D24" s="67">
        <f>SUM(D25:D29)</f>
        <v>0</v>
      </c>
      <c r="E24" s="64" t="s">
        <v>267</v>
      </c>
      <c r="F24" s="65">
        <v>0</v>
      </c>
      <c r="G24" s="65">
        <v>0</v>
      </c>
    </row>
    <row r="25" spans="2:7" ht="11.25" customHeight="1" x14ac:dyDescent="0.25">
      <c r="B25" s="66" t="s">
        <v>266</v>
      </c>
      <c r="C25" s="65">
        <v>0</v>
      </c>
      <c r="D25" s="65">
        <v>0</v>
      </c>
      <c r="E25" s="64" t="s">
        <v>265</v>
      </c>
      <c r="F25" s="65">
        <v>0</v>
      </c>
      <c r="G25" s="65">
        <v>0</v>
      </c>
    </row>
    <row r="26" spans="2:7" ht="11.25" customHeight="1" x14ac:dyDescent="0.25">
      <c r="B26" s="66" t="s">
        <v>264</v>
      </c>
      <c r="C26" s="65">
        <v>0</v>
      </c>
      <c r="D26" s="65">
        <v>0</v>
      </c>
      <c r="E26" s="64" t="s">
        <v>263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262</v>
      </c>
      <c r="C27" s="65">
        <v>0</v>
      </c>
      <c r="D27" s="65">
        <v>0</v>
      </c>
      <c r="E27" s="64" t="s">
        <v>261</v>
      </c>
      <c r="F27" s="65">
        <v>0</v>
      </c>
      <c r="G27" s="65">
        <v>0</v>
      </c>
    </row>
    <row r="28" spans="2:7" ht="11.25" customHeight="1" x14ac:dyDescent="0.25">
      <c r="B28" s="66" t="s">
        <v>260</v>
      </c>
      <c r="C28" s="65">
        <v>0</v>
      </c>
      <c r="D28" s="65">
        <v>0</v>
      </c>
      <c r="E28" s="64" t="s">
        <v>259</v>
      </c>
      <c r="F28" s="65">
        <v>0</v>
      </c>
      <c r="G28" s="65">
        <v>0</v>
      </c>
    </row>
    <row r="29" spans="2:7" ht="11.25" customHeight="1" x14ac:dyDescent="0.25">
      <c r="B29" s="66" t="s">
        <v>258</v>
      </c>
      <c r="C29" s="65">
        <v>0</v>
      </c>
      <c r="D29" s="65">
        <v>0</v>
      </c>
      <c r="E29" s="64" t="s">
        <v>257</v>
      </c>
      <c r="F29" s="65">
        <v>0</v>
      </c>
      <c r="G29" s="65">
        <v>0</v>
      </c>
    </row>
    <row r="30" spans="2:7" ht="11.25" customHeight="1" x14ac:dyDescent="0.25">
      <c r="B30" s="66" t="s">
        <v>256</v>
      </c>
      <c r="C30" s="65">
        <f>SUM(C31:C35)</f>
        <v>0</v>
      </c>
      <c r="D30" s="65">
        <f>SUM(D31:D35)</f>
        <v>0</v>
      </c>
      <c r="E30" s="64" t="s">
        <v>255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254</v>
      </c>
      <c r="C31" s="65">
        <v>0</v>
      </c>
      <c r="D31" s="65">
        <v>0</v>
      </c>
      <c r="E31" s="64" t="s">
        <v>253</v>
      </c>
      <c r="F31" s="65">
        <v>0</v>
      </c>
      <c r="G31" s="65">
        <v>0</v>
      </c>
    </row>
    <row r="32" spans="2:7" ht="11.25" customHeight="1" x14ac:dyDescent="0.25">
      <c r="B32" s="66" t="s">
        <v>252</v>
      </c>
      <c r="C32" s="65">
        <v>0</v>
      </c>
      <c r="D32" s="65">
        <v>0</v>
      </c>
      <c r="E32" s="64" t="s">
        <v>251</v>
      </c>
      <c r="F32" s="65">
        <v>0</v>
      </c>
      <c r="G32" s="65">
        <v>0</v>
      </c>
    </row>
    <row r="33" spans="2:7" ht="11.25" customHeight="1" x14ac:dyDescent="0.25">
      <c r="B33" s="66" t="s">
        <v>250</v>
      </c>
      <c r="C33" s="65">
        <v>0</v>
      </c>
      <c r="D33" s="65">
        <v>0</v>
      </c>
      <c r="E33" s="64" t="s">
        <v>249</v>
      </c>
      <c r="F33" s="65">
        <v>0</v>
      </c>
      <c r="G33" s="65">
        <v>0</v>
      </c>
    </row>
    <row r="34" spans="2:7" ht="11.25" customHeight="1" x14ac:dyDescent="0.25">
      <c r="B34" s="66" t="s">
        <v>248</v>
      </c>
      <c r="C34" s="65">
        <v>0</v>
      </c>
      <c r="D34" s="65">
        <v>0</v>
      </c>
      <c r="E34" s="64" t="s">
        <v>247</v>
      </c>
      <c r="F34" s="65">
        <v>0</v>
      </c>
      <c r="G34" s="65">
        <v>0</v>
      </c>
    </row>
    <row r="35" spans="2:7" ht="11.25" customHeight="1" x14ac:dyDescent="0.25">
      <c r="B35" s="66" t="s">
        <v>246</v>
      </c>
      <c r="C35" s="65">
        <v>0</v>
      </c>
      <c r="D35" s="65">
        <v>0</v>
      </c>
      <c r="E35" s="64" t="s">
        <v>245</v>
      </c>
      <c r="F35" s="65">
        <v>0</v>
      </c>
      <c r="G35" s="65">
        <v>0</v>
      </c>
    </row>
    <row r="36" spans="2:7" ht="11.25" customHeight="1" x14ac:dyDescent="0.25">
      <c r="B36" s="66" t="s">
        <v>244</v>
      </c>
      <c r="C36" s="65">
        <v>0</v>
      </c>
      <c r="D36" s="65">
        <v>0</v>
      </c>
      <c r="E36" s="64" t="s">
        <v>243</v>
      </c>
      <c r="F36" s="65">
        <v>0</v>
      </c>
      <c r="G36" s="65">
        <v>0</v>
      </c>
    </row>
    <row r="37" spans="2:7" ht="11.25" customHeight="1" x14ac:dyDescent="0.25">
      <c r="B37" s="66" t="s">
        <v>242</v>
      </c>
      <c r="C37" s="65">
        <f>SUM(C38:C39)</f>
        <v>0</v>
      </c>
      <c r="D37" s="65">
        <f>SUM(D38:D39)</f>
        <v>0</v>
      </c>
      <c r="E37" s="64" t="s">
        <v>241</v>
      </c>
      <c r="F37" s="67">
        <f>SUM(F38:F40)</f>
        <v>5854888</v>
      </c>
      <c r="G37" s="67">
        <f>SUM(G38:G40)</f>
        <v>8725873</v>
      </c>
    </row>
    <row r="38" spans="2:7" ht="11.25" customHeight="1" x14ac:dyDescent="0.25">
      <c r="B38" s="66" t="s">
        <v>240</v>
      </c>
      <c r="C38" s="65">
        <v>0</v>
      </c>
      <c r="D38" s="65">
        <v>0</v>
      </c>
      <c r="E38" s="64" t="s">
        <v>239</v>
      </c>
      <c r="F38" s="65">
        <v>0</v>
      </c>
      <c r="G38" s="65">
        <v>0</v>
      </c>
    </row>
    <row r="39" spans="2:7" ht="11.25" customHeight="1" x14ac:dyDescent="0.25">
      <c r="B39" s="66" t="s">
        <v>238</v>
      </c>
      <c r="C39" s="65">
        <v>0</v>
      </c>
      <c r="D39" s="65">
        <v>0</v>
      </c>
      <c r="E39" s="64" t="s">
        <v>237</v>
      </c>
      <c r="F39" s="65">
        <v>0</v>
      </c>
      <c r="G39" s="65">
        <v>0</v>
      </c>
    </row>
    <row r="40" spans="2:7" ht="11.25" customHeight="1" x14ac:dyDescent="0.25">
      <c r="B40" s="66" t="s">
        <v>236</v>
      </c>
      <c r="C40" s="65">
        <f>SUM(C41:C44)</f>
        <v>0</v>
      </c>
      <c r="D40" s="65">
        <f>SUM(D41:D44)</f>
        <v>0</v>
      </c>
      <c r="E40" s="64" t="s">
        <v>235</v>
      </c>
      <c r="F40" s="65">
        <v>5854888</v>
      </c>
      <c r="G40" s="65">
        <v>8725873</v>
      </c>
    </row>
    <row r="41" spans="2:7" ht="11.25" customHeight="1" x14ac:dyDescent="0.25">
      <c r="B41" s="66" t="s">
        <v>234</v>
      </c>
      <c r="C41" s="65">
        <v>0</v>
      </c>
      <c r="D41" s="65">
        <v>0</v>
      </c>
      <c r="E41" s="64" t="s">
        <v>233</v>
      </c>
      <c r="F41" s="67">
        <f>SUM(F42:F44)</f>
        <v>4626019</v>
      </c>
      <c r="G41" s="67">
        <f>SUM(G42:G44)</f>
        <v>4527157</v>
      </c>
    </row>
    <row r="42" spans="2:7" ht="11.25" customHeight="1" x14ac:dyDescent="0.25">
      <c r="B42" s="66" t="s">
        <v>232</v>
      </c>
      <c r="C42" s="65">
        <v>0</v>
      </c>
      <c r="D42" s="65">
        <v>0</v>
      </c>
      <c r="E42" s="64" t="s">
        <v>231</v>
      </c>
      <c r="F42" s="65">
        <v>3783546</v>
      </c>
      <c r="G42" s="65">
        <v>3733673</v>
      </c>
    </row>
    <row r="43" spans="2:7" ht="11.25" customHeight="1" x14ac:dyDescent="0.25">
      <c r="B43" s="66" t="s">
        <v>230</v>
      </c>
      <c r="C43" s="65">
        <v>0</v>
      </c>
      <c r="D43" s="65">
        <v>0</v>
      </c>
      <c r="E43" s="64" t="s">
        <v>229</v>
      </c>
      <c r="F43" s="65">
        <v>0</v>
      </c>
      <c r="G43" s="65">
        <v>0</v>
      </c>
    </row>
    <row r="44" spans="2:7" ht="11.25" customHeight="1" x14ac:dyDescent="0.25">
      <c r="B44" s="66" t="s">
        <v>228</v>
      </c>
      <c r="C44" s="65">
        <v>0</v>
      </c>
      <c r="D44" s="65">
        <v>0</v>
      </c>
      <c r="E44" s="64" t="s">
        <v>227</v>
      </c>
      <c r="F44" s="65">
        <v>842473</v>
      </c>
      <c r="G44" s="65">
        <v>793484</v>
      </c>
    </row>
    <row r="45" spans="2:7" ht="11.25" customHeight="1" x14ac:dyDescent="0.25">
      <c r="B45" s="75" t="s">
        <v>226</v>
      </c>
      <c r="C45" s="73">
        <f>+C8+C16+C24+C30+C36+C37+C40</f>
        <v>399494630</v>
      </c>
      <c r="D45" s="73">
        <f>+D8+D16+D24+D30+D36+D37+D40</f>
        <v>184050733</v>
      </c>
      <c r="E45" s="74" t="s">
        <v>225</v>
      </c>
      <c r="F45" s="73">
        <f>+F41+F37+F30+F26+F25+F22+F18+F8</f>
        <v>283495202</v>
      </c>
      <c r="G45" s="73">
        <f>+G41+G37+G30+G26+G25+G22+G18+G8</f>
        <v>274591301</v>
      </c>
    </row>
    <row r="46" spans="2:7" ht="11.25" customHeight="1" x14ac:dyDescent="0.25">
      <c r="B46" s="72"/>
      <c r="C46" s="65"/>
      <c r="D46" s="65"/>
      <c r="E46" s="70"/>
      <c r="F46" s="65"/>
      <c r="G46" s="65"/>
    </row>
    <row r="47" spans="2:7" s="71" customFormat="1" ht="11.25" customHeight="1" x14ac:dyDescent="0.25">
      <c r="B47" s="69" t="s">
        <v>224</v>
      </c>
      <c r="C47" s="65"/>
      <c r="D47" s="65"/>
      <c r="E47" s="68" t="s">
        <v>223</v>
      </c>
      <c r="F47" s="65"/>
      <c r="G47" s="65"/>
    </row>
    <row r="48" spans="2:7" ht="11.25" customHeight="1" x14ac:dyDescent="0.25">
      <c r="B48" s="66" t="s">
        <v>222</v>
      </c>
      <c r="C48" s="65">
        <v>0</v>
      </c>
      <c r="D48" s="65">
        <v>0</v>
      </c>
      <c r="E48" s="64" t="s">
        <v>221</v>
      </c>
      <c r="F48" s="65">
        <v>0</v>
      </c>
      <c r="G48" s="65">
        <v>0</v>
      </c>
    </row>
    <row r="49" spans="2:7" ht="11.25" customHeight="1" x14ac:dyDescent="0.25">
      <c r="B49" s="66" t="s">
        <v>220</v>
      </c>
      <c r="C49" s="65">
        <v>0</v>
      </c>
      <c r="D49" s="65">
        <v>0</v>
      </c>
      <c r="E49" s="64" t="s">
        <v>219</v>
      </c>
      <c r="F49" s="65">
        <v>0</v>
      </c>
      <c r="G49" s="65">
        <v>0</v>
      </c>
    </row>
    <row r="50" spans="2:7" ht="11.25" customHeight="1" x14ac:dyDescent="0.25">
      <c r="B50" s="66" t="s">
        <v>218</v>
      </c>
      <c r="C50" s="65">
        <v>2439324373</v>
      </c>
      <c r="D50" s="65">
        <v>2439324373</v>
      </c>
      <c r="E50" s="64" t="s">
        <v>217</v>
      </c>
      <c r="F50" s="65">
        <v>0</v>
      </c>
      <c r="G50" s="65">
        <v>0</v>
      </c>
    </row>
    <row r="51" spans="2:7" ht="11.25" customHeight="1" x14ac:dyDescent="0.25">
      <c r="B51" s="66" t="s">
        <v>216</v>
      </c>
      <c r="C51" s="65">
        <v>708995182</v>
      </c>
      <c r="D51" s="65">
        <v>693429792</v>
      </c>
      <c r="E51" s="64" t="s">
        <v>215</v>
      </c>
      <c r="F51" s="65">
        <v>0</v>
      </c>
      <c r="G51" s="65">
        <v>0</v>
      </c>
    </row>
    <row r="52" spans="2:7" ht="11.25" customHeight="1" x14ac:dyDescent="0.25">
      <c r="B52" s="66" t="s">
        <v>214</v>
      </c>
      <c r="C52" s="65">
        <v>37871</v>
      </c>
      <c r="D52" s="65">
        <v>36165</v>
      </c>
      <c r="E52" s="64" t="s">
        <v>213</v>
      </c>
      <c r="F52" s="65">
        <v>0</v>
      </c>
      <c r="G52" s="65">
        <v>0</v>
      </c>
    </row>
    <row r="53" spans="2:7" ht="11.25" customHeight="1" x14ac:dyDescent="0.25">
      <c r="B53" s="66" t="s">
        <v>212</v>
      </c>
      <c r="C53" s="65">
        <v>0</v>
      </c>
      <c r="D53" s="65">
        <v>0</v>
      </c>
      <c r="E53" s="64" t="s">
        <v>211</v>
      </c>
      <c r="F53" s="65">
        <v>0</v>
      </c>
      <c r="G53" s="65">
        <v>0</v>
      </c>
    </row>
    <row r="54" spans="2:7" ht="11.25" customHeight="1" x14ac:dyDescent="0.25">
      <c r="B54" s="66" t="s">
        <v>210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209</v>
      </c>
      <c r="C55" s="65">
        <v>0</v>
      </c>
      <c r="D55" s="65">
        <v>0</v>
      </c>
      <c r="E55" s="68" t="s">
        <v>208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207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206</v>
      </c>
      <c r="F57" s="67">
        <f>+F55+F45</f>
        <v>283495202</v>
      </c>
      <c r="G57" s="67">
        <f>+G55+G45</f>
        <v>274591301</v>
      </c>
    </row>
    <row r="58" spans="2:7" ht="11.25" customHeight="1" x14ac:dyDescent="0.25">
      <c r="B58" s="69" t="s">
        <v>205</v>
      </c>
      <c r="C58" s="67">
        <f>SUM(C48:C57)</f>
        <v>3148357426</v>
      </c>
      <c r="D58" s="67">
        <f>SUM(D48:D57)</f>
        <v>3132790330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204</v>
      </c>
      <c r="F59" s="65"/>
      <c r="G59" s="65"/>
    </row>
    <row r="60" spans="2:7" ht="11.25" customHeight="1" x14ac:dyDescent="0.25">
      <c r="B60" s="69" t="s">
        <v>203</v>
      </c>
      <c r="C60" s="67">
        <f>+C45+C58</f>
        <v>3547852056</v>
      </c>
      <c r="D60" s="67">
        <f>+D45+D58</f>
        <v>3316841063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202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201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200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199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198</v>
      </c>
      <c r="F66" s="67">
        <f>SUM(F67:F71)</f>
        <v>3264356854</v>
      </c>
      <c r="G66" s="67">
        <f>SUM(G67:G71)</f>
        <v>3042249762</v>
      </c>
    </row>
    <row r="67" spans="2:9" ht="11.25" customHeight="1" x14ac:dyDescent="0.25">
      <c r="B67" s="66"/>
      <c r="C67" s="65"/>
      <c r="D67" s="65"/>
      <c r="E67" s="64" t="s">
        <v>197</v>
      </c>
      <c r="F67" s="65">
        <v>225138740</v>
      </c>
      <c r="G67" s="65">
        <v>25699214</v>
      </c>
    </row>
    <row r="68" spans="2:9" ht="11.25" customHeight="1" x14ac:dyDescent="0.25">
      <c r="B68" s="66"/>
      <c r="C68" s="65"/>
      <c r="D68" s="65"/>
      <c r="E68" s="64" t="s">
        <v>196</v>
      </c>
      <c r="F68" s="65">
        <v>500952729</v>
      </c>
      <c r="G68" s="65">
        <v>478285163</v>
      </c>
    </row>
    <row r="69" spans="2:9" ht="11.25" customHeight="1" x14ac:dyDescent="0.25">
      <c r="B69" s="66"/>
      <c r="C69" s="65"/>
      <c r="D69" s="65"/>
      <c r="E69" s="64" t="s">
        <v>195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194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193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192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191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190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189</v>
      </c>
      <c r="F77" s="67">
        <f>+F73+F66+F61</f>
        <v>3264356854</v>
      </c>
      <c r="G77" s="67">
        <f>+G73+G66+G61</f>
        <v>3042249762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188</v>
      </c>
      <c r="F79" s="67">
        <f>+F77+F57</f>
        <v>3547852056</v>
      </c>
      <c r="G79" s="67">
        <f>+G77+G57</f>
        <v>3316841063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64"/>
    </row>
    <row r="82" spans="2:7" ht="11.25" customHeight="1" x14ac:dyDescent="0.25">
      <c r="B82" s="66"/>
      <c r="C82" s="65"/>
      <c r="D82" s="65"/>
      <c r="E82" s="64"/>
      <c r="F82" s="64"/>
      <c r="G82" s="64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5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topLeftCell="A3" zoomScale="160" zoomScaleNormal="170" zoomScaleSheetLayoutView="160" workbookViewId="0">
      <selection activeCell="B5" sqref="B5:J5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9"/>
    </row>
    <row r="3" spans="2:10" x14ac:dyDescent="0.25">
      <c r="B3" s="160" t="s">
        <v>352</v>
      </c>
      <c r="C3" s="161"/>
      <c r="D3" s="161"/>
      <c r="E3" s="161"/>
      <c r="F3" s="161"/>
      <c r="G3" s="161"/>
      <c r="H3" s="161"/>
      <c r="I3" s="161"/>
      <c r="J3" s="162"/>
    </row>
    <row r="4" spans="2:10" x14ac:dyDescent="0.25">
      <c r="B4" s="160" t="s">
        <v>448</v>
      </c>
      <c r="C4" s="161"/>
      <c r="D4" s="161"/>
      <c r="E4" s="161"/>
      <c r="F4" s="161"/>
      <c r="G4" s="161"/>
      <c r="H4" s="161"/>
      <c r="I4" s="161"/>
      <c r="J4" s="162"/>
    </row>
    <row r="5" spans="2:10" ht="15.75" thickBot="1" x14ac:dyDescent="0.3">
      <c r="B5" s="163" t="s">
        <v>0</v>
      </c>
      <c r="C5" s="164"/>
      <c r="D5" s="164"/>
      <c r="E5" s="164"/>
      <c r="F5" s="164"/>
      <c r="G5" s="164"/>
      <c r="H5" s="164"/>
      <c r="I5" s="164"/>
      <c r="J5" s="165"/>
    </row>
    <row r="6" spans="2:10" ht="16.5" x14ac:dyDescent="0.25">
      <c r="B6" s="166" t="s">
        <v>351</v>
      </c>
      <c r="C6" s="167"/>
      <c r="D6" s="84" t="s">
        <v>350</v>
      </c>
      <c r="E6" s="170" t="s">
        <v>349</v>
      </c>
      <c r="F6" s="170" t="s">
        <v>348</v>
      </c>
      <c r="G6" s="170" t="s">
        <v>347</v>
      </c>
      <c r="H6" s="84" t="s">
        <v>346</v>
      </c>
      <c r="I6" s="170" t="s">
        <v>345</v>
      </c>
      <c r="J6" s="170" t="s">
        <v>344</v>
      </c>
    </row>
    <row r="7" spans="2:10" ht="25.5" thickBot="1" x14ac:dyDescent="0.3">
      <c r="B7" s="168"/>
      <c r="C7" s="169"/>
      <c r="D7" s="83" t="s">
        <v>444</v>
      </c>
      <c r="E7" s="171"/>
      <c r="F7" s="171"/>
      <c r="G7" s="171"/>
      <c r="H7" s="83" t="s">
        <v>343</v>
      </c>
      <c r="I7" s="171"/>
      <c r="J7" s="171"/>
    </row>
    <row r="8" spans="2:10" x14ac:dyDescent="0.25">
      <c r="B8" s="174"/>
      <c r="C8" s="175"/>
      <c r="D8" s="68"/>
      <c r="E8" s="68"/>
      <c r="F8" s="68"/>
      <c r="G8" s="68"/>
      <c r="H8" s="68"/>
      <c r="I8" s="68"/>
      <c r="J8" s="68"/>
    </row>
    <row r="9" spans="2:10" x14ac:dyDescent="0.25">
      <c r="B9" s="176" t="s">
        <v>342</v>
      </c>
      <c r="C9" s="177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76" t="s">
        <v>341</v>
      </c>
      <c r="C10" s="177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340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339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338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76" t="s">
        <v>337</v>
      </c>
      <c r="C14" s="177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336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335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334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76" t="s">
        <v>333</v>
      </c>
      <c r="C18" s="177"/>
      <c r="D18" s="89">
        <f>+'FORMATO 1'!G45</f>
        <v>274591301</v>
      </c>
      <c r="E18" s="89">
        <v>1169725486</v>
      </c>
      <c r="F18" s="89">
        <v>1160821586</v>
      </c>
      <c r="G18" s="89">
        <v>0</v>
      </c>
      <c r="H18" s="89">
        <f>D18+E18-F18+G18</f>
        <v>283495201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76" t="s">
        <v>332</v>
      </c>
      <c r="C20" s="177"/>
      <c r="D20" s="76">
        <f>+D9+D18</f>
        <v>274591301</v>
      </c>
      <c r="E20" s="76">
        <f>+E9+E18</f>
        <v>1169725486</v>
      </c>
      <c r="F20" s="76">
        <f>+F9+F18</f>
        <v>1160821586</v>
      </c>
      <c r="G20" s="76">
        <f>+G9+G18</f>
        <v>0</v>
      </c>
      <c r="H20" s="76">
        <f>+H9+H18</f>
        <v>283495201</v>
      </c>
      <c r="I20" s="76">
        <v>0</v>
      </c>
      <c r="J20" s="76">
        <v>0</v>
      </c>
    </row>
    <row r="21" spans="2:13" x14ac:dyDescent="0.25">
      <c r="B21" s="176"/>
      <c r="C21" s="177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76" t="s">
        <v>331</v>
      </c>
      <c r="C22" s="177"/>
      <c r="D22" s="76"/>
      <c r="E22" s="76"/>
      <c r="F22" s="76"/>
      <c r="G22" s="76"/>
      <c r="H22" s="76"/>
      <c r="I22" s="76"/>
      <c r="J22" s="76"/>
    </row>
    <row r="23" spans="2:13" x14ac:dyDescent="0.25">
      <c r="B23" s="178" t="s">
        <v>330</v>
      </c>
      <c r="C23" s="179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78" t="s">
        <v>329</v>
      </c>
      <c r="C24" s="179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78" t="s">
        <v>328</v>
      </c>
      <c r="C25" s="179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72"/>
      <c r="C26" s="173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76" t="s">
        <v>327</v>
      </c>
      <c r="C27" s="177"/>
      <c r="D27" s="89"/>
      <c r="E27" s="89"/>
      <c r="F27" s="89"/>
      <c r="G27" s="89"/>
      <c r="H27" s="89"/>
      <c r="I27" s="89"/>
      <c r="J27" s="89"/>
    </row>
    <row r="28" spans="2:13" x14ac:dyDescent="0.25">
      <c r="B28" s="178" t="s">
        <v>326</v>
      </c>
      <c r="C28" s="179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78" t="s">
        <v>325</v>
      </c>
      <c r="C29" s="179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78" t="s">
        <v>324</v>
      </c>
      <c r="C30" s="179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81"/>
      <c r="C31" s="182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83" t="s">
        <v>323</v>
      </c>
      <c r="C33" s="183"/>
      <c r="D33" s="183"/>
      <c r="E33" s="183"/>
      <c r="F33" s="183"/>
      <c r="G33" s="183"/>
      <c r="H33" s="183"/>
      <c r="I33" s="183"/>
      <c r="J33" s="183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83" t="s">
        <v>322</v>
      </c>
      <c r="C35" s="183"/>
      <c r="D35" s="183"/>
      <c r="E35" s="183"/>
      <c r="F35" s="183"/>
      <c r="G35" s="183"/>
      <c r="H35" s="183"/>
      <c r="I35" s="183"/>
      <c r="J35" s="183"/>
    </row>
    <row r="36" spans="2:10" ht="15.75" thickBot="1" x14ac:dyDescent="0.3"/>
    <row r="37" spans="2:10" x14ac:dyDescent="0.25">
      <c r="B37" s="170" t="s">
        <v>321</v>
      </c>
      <c r="C37" s="85" t="s">
        <v>320</v>
      </c>
      <c r="D37" s="85" t="s">
        <v>319</v>
      </c>
      <c r="E37" s="85" t="s">
        <v>318</v>
      </c>
      <c r="F37" s="170" t="s">
        <v>317</v>
      </c>
      <c r="G37" s="85" t="s">
        <v>316</v>
      </c>
    </row>
    <row r="38" spans="2:10" x14ac:dyDescent="0.25">
      <c r="B38" s="180"/>
      <c r="C38" s="84" t="s">
        <v>315</v>
      </c>
      <c r="D38" s="84" t="s">
        <v>314</v>
      </c>
      <c r="E38" s="84" t="s">
        <v>313</v>
      </c>
      <c r="F38" s="180"/>
      <c r="G38" s="84" t="s">
        <v>312</v>
      </c>
    </row>
    <row r="39" spans="2:10" ht="15.75" thickBot="1" x14ac:dyDescent="0.3">
      <c r="B39" s="171"/>
      <c r="C39" s="82"/>
      <c r="D39" s="83" t="s">
        <v>311</v>
      </c>
      <c r="E39" s="82"/>
      <c r="F39" s="171"/>
      <c r="G39" s="82"/>
    </row>
    <row r="40" spans="2:10" ht="24.75" x14ac:dyDescent="0.25">
      <c r="B40" s="81" t="s">
        <v>310</v>
      </c>
      <c r="C40" s="64"/>
      <c r="D40" s="64"/>
      <c r="E40" s="64"/>
      <c r="F40" s="64"/>
      <c r="G40" s="64"/>
    </row>
    <row r="41" spans="2:10" x14ac:dyDescent="0.25">
      <c r="B41" s="66" t="s">
        <v>309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308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307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  <ignoredErrors>
    <ignoredError sqref="E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topLeftCell="A4" zoomScale="130" zoomScaleNormal="120" zoomScaleSheetLayoutView="130" workbookViewId="0">
      <selection activeCell="B1" sqref="B1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48" t="s">
        <v>176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x14ac:dyDescent="0.25">
      <c r="B3" s="151" t="s">
        <v>372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x14ac:dyDescent="0.25">
      <c r="B4" s="151" t="s">
        <v>448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2:12" ht="15.75" thickBot="1" x14ac:dyDescent="0.3">
      <c r="B5" s="154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2:12" ht="75" thickBot="1" x14ac:dyDescent="0.3">
      <c r="B6" s="60" t="s">
        <v>371</v>
      </c>
      <c r="C6" s="53" t="s">
        <v>370</v>
      </c>
      <c r="D6" s="53" t="s">
        <v>369</v>
      </c>
      <c r="E6" s="53" t="s">
        <v>368</v>
      </c>
      <c r="F6" s="53" t="s">
        <v>367</v>
      </c>
      <c r="G6" s="53" t="s">
        <v>366</v>
      </c>
      <c r="H6" s="53" t="s">
        <v>365</v>
      </c>
      <c r="I6" s="53" t="s">
        <v>364</v>
      </c>
      <c r="J6" s="53" t="s">
        <v>445</v>
      </c>
      <c r="K6" s="53" t="s">
        <v>446</v>
      </c>
      <c r="L6" s="53" t="s">
        <v>447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363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362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361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360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359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358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357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356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355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354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353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30" zoomScaleNormal="175" zoomScaleSheetLayoutView="130" workbookViewId="0">
      <selection activeCell="C18" sqref="C18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92" t="s">
        <v>176</v>
      </c>
      <c r="C2" s="193"/>
      <c r="D2" s="193"/>
      <c r="E2" s="194"/>
    </row>
    <row r="3" spans="2:5" x14ac:dyDescent="0.25">
      <c r="B3" s="195" t="s">
        <v>1</v>
      </c>
      <c r="C3" s="196"/>
      <c r="D3" s="196"/>
      <c r="E3" s="197"/>
    </row>
    <row r="4" spans="2:5" x14ac:dyDescent="0.25">
      <c r="B4" s="195" t="s">
        <v>448</v>
      </c>
      <c r="C4" s="196"/>
      <c r="D4" s="196"/>
      <c r="E4" s="197"/>
    </row>
    <row r="5" spans="2:5" ht="15.75" thickBot="1" x14ac:dyDescent="0.3">
      <c r="B5" s="198" t="s">
        <v>0</v>
      </c>
      <c r="C5" s="199"/>
      <c r="D5" s="199"/>
      <c r="E5" s="200"/>
    </row>
    <row r="6" spans="2:5" x14ac:dyDescent="0.25">
      <c r="B6" s="186" t="s">
        <v>177</v>
      </c>
      <c r="C6" s="114" t="s">
        <v>2</v>
      </c>
      <c r="D6" s="190" t="s">
        <v>3</v>
      </c>
      <c r="E6" s="54" t="s">
        <v>4</v>
      </c>
    </row>
    <row r="7" spans="2:5" ht="15.75" thickBot="1" x14ac:dyDescent="0.3">
      <c r="B7" s="187"/>
      <c r="C7" s="115" t="s">
        <v>178</v>
      </c>
      <c r="D7" s="191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1969250620</v>
      </c>
      <c r="D9" s="30">
        <f t="shared" ref="D9:E9" si="0">+D10+D11+D12</f>
        <v>1292158016</v>
      </c>
      <c r="E9" s="30">
        <f t="shared" si="0"/>
        <v>1292158016</v>
      </c>
    </row>
    <row r="10" spans="2:5" ht="12.75" customHeight="1" x14ac:dyDescent="0.25">
      <c r="B10" s="46" t="s">
        <v>7</v>
      </c>
      <c r="C10" s="30">
        <f>+'FORMATO 5'!E43</f>
        <v>239437000</v>
      </c>
      <c r="D10" s="31">
        <f>+'FORMATO 5'!H43</f>
        <v>141166877</v>
      </c>
      <c r="E10" s="31">
        <f>+'FORMATO 5'!I43</f>
        <v>141166877</v>
      </c>
    </row>
    <row r="11" spans="2:5" ht="12.75" customHeight="1" x14ac:dyDescent="0.25">
      <c r="B11" s="46" t="s">
        <v>8</v>
      </c>
      <c r="C11" s="30">
        <f>+'FORMATO 5'!E68</f>
        <v>1729813620</v>
      </c>
      <c r="D11" s="31">
        <f>+'FORMATO 5'!H68</f>
        <v>1150991139</v>
      </c>
      <c r="E11" s="31">
        <f>+'FORMATO 5'!I68</f>
        <v>1150991139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1969250620</v>
      </c>
      <c r="D14" s="30">
        <f t="shared" ref="D14:E14" si="1">SUM(D15:D16)</f>
        <v>1082586372</v>
      </c>
      <c r="E14" s="30">
        <f t="shared" si="1"/>
        <v>1081734304</v>
      </c>
    </row>
    <row r="15" spans="2:5" ht="12.75" customHeight="1" x14ac:dyDescent="0.25">
      <c r="B15" s="46" t="s">
        <v>11</v>
      </c>
      <c r="C15" s="30">
        <f>'FORMATO 6A'!D8</f>
        <v>239437001</v>
      </c>
      <c r="D15" s="31">
        <f>'FORMATO 6A'!G8</f>
        <v>143245051</v>
      </c>
      <c r="E15" s="31">
        <f>'FORMATO 6A'!H8</f>
        <v>142553773</v>
      </c>
    </row>
    <row r="16" spans="2:5" ht="12.75" customHeight="1" x14ac:dyDescent="0.25">
      <c r="B16" s="46" t="s">
        <v>12</v>
      </c>
      <c r="C16" s="30">
        <f>'FORMATO 6A'!D82</f>
        <v>1729813619</v>
      </c>
      <c r="D16" s="31">
        <f>'FORMATO 6A'!G82</f>
        <v>939341321</v>
      </c>
      <c r="E16" s="31">
        <f>'FORMATO 6A'!H82</f>
        <v>939180531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209571644</v>
      </c>
      <c r="E22" s="30">
        <f t="shared" si="3"/>
        <v>210423712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209571644</v>
      </c>
      <c r="E23" s="30">
        <f t="shared" si="4"/>
        <v>210423712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209571644</v>
      </c>
      <c r="E24" s="30">
        <f t="shared" si="5"/>
        <v>210423712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86" t="s">
        <v>19</v>
      </c>
      <c r="C27" s="190" t="s">
        <v>20</v>
      </c>
      <c r="D27" s="188" t="s">
        <v>3</v>
      </c>
      <c r="E27" s="122" t="s">
        <v>4</v>
      </c>
    </row>
    <row r="28" spans="2:5" ht="12.75" customHeight="1" thickBot="1" x14ac:dyDescent="0.3">
      <c r="B28" s="187"/>
      <c r="C28" s="191"/>
      <c r="D28" s="189"/>
      <c r="E28" s="123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6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6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84" t="s">
        <v>28</v>
      </c>
      <c r="C37" s="184">
        <v>0</v>
      </c>
      <c r="D37" s="184">
        <v>0</v>
      </c>
      <c r="E37" s="184">
        <v>0</v>
      </c>
    </row>
    <row r="38" spans="2:5" ht="12.75" customHeight="1" thickBot="1" x14ac:dyDescent="0.3">
      <c r="B38" s="185"/>
      <c r="C38" s="185"/>
      <c r="D38" s="185"/>
      <c r="E38" s="185"/>
    </row>
    <row r="39" spans="2:5" ht="12.75" customHeight="1" x14ac:dyDescent="0.25">
      <c r="B39" s="186" t="s">
        <v>19</v>
      </c>
      <c r="C39" s="112" t="s">
        <v>2</v>
      </c>
      <c r="D39" s="188" t="s">
        <v>3</v>
      </c>
      <c r="E39" s="122" t="s">
        <v>4</v>
      </c>
    </row>
    <row r="40" spans="2:5" ht="12.75" customHeight="1" thickBot="1" x14ac:dyDescent="0.3">
      <c r="B40" s="187"/>
      <c r="C40" s="113" t="s">
        <v>29</v>
      </c>
      <c r="D40" s="189"/>
      <c r="E40" s="123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239437000</v>
      </c>
      <c r="D42" s="33">
        <f t="shared" ref="D42:E42" si="6">+D10</f>
        <v>141166877</v>
      </c>
      <c r="E42" s="33">
        <f t="shared" si="6"/>
        <v>141166877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239437001</v>
      </c>
      <c r="D47" s="33">
        <f t="shared" ref="D47:E47" si="8">+D15</f>
        <v>143245051</v>
      </c>
      <c r="E47" s="33">
        <f t="shared" si="8"/>
        <v>142553773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6" t="s">
        <v>32</v>
      </c>
      <c r="C51" s="43">
        <f>+C42+C43-C47+C49</f>
        <v>-1</v>
      </c>
      <c r="D51" s="43">
        <f t="shared" ref="D51:E51" si="9">+D42+D43-D47+D49</f>
        <v>-2078174</v>
      </c>
      <c r="E51" s="43">
        <f t="shared" si="9"/>
        <v>-1386896</v>
      </c>
    </row>
    <row r="52" spans="2:5" ht="12.75" customHeight="1" x14ac:dyDescent="0.25">
      <c r="B52" s="116" t="s">
        <v>33</v>
      </c>
      <c r="C52" s="43">
        <f>+C51-C43</f>
        <v>-1</v>
      </c>
      <c r="D52" s="43">
        <f t="shared" ref="D52:E52" si="10">+D51-D43</f>
        <v>-2078174</v>
      </c>
      <c r="E52" s="43">
        <f t="shared" si="10"/>
        <v>-1386896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86" t="s">
        <v>19</v>
      </c>
      <c r="C54" s="190" t="s">
        <v>20</v>
      </c>
      <c r="D54" s="188" t="s">
        <v>3</v>
      </c>
      <c r="E54" s="122" t="s">
        <v>4</v>
      </c>
    </row>
    <row r="55" spans="2:5" ht="12.75" customHeight="1" thickBot="1" x14ac:dyDescent="0.3">
      <c r="B55" s="187"/>
      <c r="C55" s="191"/>
      <c r="D55" s="189"/>
      <c r="E55" s="123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1729813620</v>
      </c>
      <c r="D57" s="33">
        <f t="shared" ref="D57:E57" si="11">+D11</f>
        <v>1150991139</v>
      </c>
      <c r="E57" s="33">
        <f t="shared" si="11"/>
        <v>1150991139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1729813619</v>
      </c>
      <c r="D62" s="33">
        <f t="shared" ref="D62:E62" si="13">+D16</f>
        <v>939341321</v>
      </c>
      <c r="E62" s="33">
        <f t="shared" si="13"/>
        <v>939180531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6" t="s">
        <v>36</v>
      </c>
      <c r="C66" s="43">
        <f>+C57+C58-C62+C64</f>
        <v>1</v>
      </c>
      <c r="D66" s="43">
        <f t="shared" ref="D66:E66" si="14">+D57+D58-D62+D64</f>
        <v>211649818</v>
      </c>
      <c r="E66" s="43">
        <f t="shared" si="14"/>
        <v>211810608</v>
      </c>
    </row>
    <row r="67" spans="2:5" ht="12.75" customHeight="1" thickBot="1" x14ac:dyDescent="0.3">
      <c r="B67" s="117" t="s">
        <v>37</v>
      </c>
      <c r="C67" s="44">
        <v>0</v>
      </c>
      <c r="D67" s="44">
        <f>+D66-D58</f>
        <v>211649818</v>
      </c>
      <c r="E67" s="44">
        <f>+E66-E58</f>
        <v>211810608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79"/>
  <sheetViews>
    <sheetView view="pageBreakPreview" topLeftCell="A5" zoomScale="120" zoomScaleNormal="190" zoomScaleSheetLayoutView="120" workbookViewId="0">
      <pane xSplit="1" topLeftCell="B1" activePane="topRight" state="frozen"/>
      <selection activeCell="D19" sqref="D19"/>
      <selection pane="topRight" activeCell="J18" sqref="J18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9" width="12.7109375" bestFit="1" customWidth="1"/>
    <col min="10" max="10" width="17.5703125" bestFit="1" customWidth="1"/>
  </cols>
  <sheetData>
    <row r="1" spans="2:11" ht="15.75" thickBot="1" x14ac:dyDescent="0.3"/>
    <row r="2" spans="2:11" x14ac:dyDescent="0.25">
      <c r="B2" s="148" t="s">
        <v>176</v>
      </c>
      <c r="C2" s="149"/>
      <c r="D2" s="149"/>
      <c r="E2" s="149"/>
      <c r="F2" s="149"/>
      <c r="G2" s="149"/>
      <c r="H2" s="149"/>
      <c r="I2" s="149"/>
      <c r="J2" s="150"/>
    </row>
    <row r="3" spans="2:11" x14ac:dyDescent="0.25">
      <c r="B3" s="212" t="s">
        <v>373</v>
      </c>
      <c r="C3" s="213"/>
      <c r="D3" s="213"/>
      <c r="E3" s="213"/>
      <c r="F3" s="213"/>
      <c r="G3" s="213"/>
      <c r="H3" s="213"/>
      <c r="I3" s="213"/>
      <c r="J3" s="214"/>
    </row>
    <row r="4" spans="2:11" x14ac:dyDescent="0.25">
      <c r="B4" s="212" t="s">
        <v>448</v>
      </c>
      <c r="C4" s="213"/>
      <c r="D4" s="213"/>
      <c r="E4" s="213"/>
      <c r="F4" s="213"/>
      <c r="G4" s="213"/>
      <c r="H4" s="213"/>
      <c r="I4" s="213"/>
      <c r="J4" s="214"/>
    </row>
    <row r="5" spans="2:11" ht="15.75" thickBot="1" x14ac:dyDescent="0.3">
      <c r="B5" s="215" t="s">
        <v>0</v>
      </c>
      <c r="C5" s="216"/>
      <c r="D5" s="216"/>
      <c r="E5" s="216"/>
      <c r="F5" s="216"/>
      <c r="G5" s="216"/>
      <c r="H5" s="216"/>
      <c r="I5" s="216"/>
      <c r="J5" s="217"/>
    </row>
    <row r="6" spans="2:11" ht="15.75" thickBot="1" x14ac:dyDescent="0.3">
      <c r="B6" s="218"/>
      <c r="C6" s="219"/>
      <c r="D6" s="220"/>
      <c r="E6" s="221" t="s">
        <v>374</v>
      </c>
      <c r="F6" s="222"/>
      <c r="G6" s="222"/>
      <c r="H6" s="222"/>
      <c r="I6" s="223"/>
      <c r="J6" s="188" t="s">
        <v>375</v>
      </c>
    </row>
    <row r="7" spans="2:11" x14ac:dyDescent="0.25">
      <c r="B7" s="225" t="s">
        <v>19</v>
      </c>
      <c r="C7" s="226"/>
      <c r="D7" s="227"/>
      <c r="E7" s="188" t="s">
        <v>376</v>
      </c>
      <c r="F7" s="190" t="s">
        <v>38</v>
      </c>
      <c r="G7" s="188" t="s">
        <v>39</v>
      </c>
      <c r="H7" s="188" t="s">
        <v>3</v>
      </c>
      <c r="I7" s="188" t="s">
        <v>377</v>
      </c>
      <c r="J7" s="224"/>
    </row>
    <row r="8" spans="2:11" ht="15.75" thickBot="1" x14ac:dyDescent="0.3">
      <c r="B8" s="228" t="s">
        <v>378</v>
      </c>
      <c r="C8" s="229"/>
      <c r="D8" s="230"/>
      <c r="E8" s="189"/>
      <c r="F8" s="191"/>
      <c r="G8" s="189"/>
      <c r="H8" s="189"/>
      <c r="I8" s="189"/>
      <c r="J8" s="189"/>
    </row>
    <row r="9" spans="2:11" ht="12" customHeight="1" x14ac:dyDescent="0.25">
      <c r="B9" s="231"/>
      <c r="C9" s="232"/>
      <c r="D9" s="233"/>
      <c r="E9" s="103"/>
      <c r="F9" s="103"/>
      <c r="G9" s="103"/>
      <c r="H9" s="103"/>
      <c r="I9" s="103"/>
      <c r="J9" s="103"/>
    </row>
    <row r="10" spans="2:11" ht="12" customHeight="1" x14ac:dyDescent="0.25">
      <c r="B10" s="207" t="s">
        <v>379</v>
      </c>
      <c r="C10" s="208"/>
      <c r="D10" s="211"/>
      <c r="E10" s="103"/>
      <c r="F10" s="103"/>
      <c r="G10" s="103"/>
      <c r="H10" s="103"/>
      <c r="I10" s="103"/>
      <c r="J10" s="103"/>
    </row>
    <row r="11" spans="2:11" ht="12" customHeight="1" x14ac:dyDescent="0.25">
      <c r="B11" s="15"/>
      <c r="C11" s="201" t="s">
        <v>380</v>
      </c>
      <c r="D11" s="202"/>
      <c r="E11" s="104">
        <v>0</v>
      </c>
      <c r="F11" s="104">
        <v>0</v>
      </c>
      <c r="G11" s="104">
        <f>E11+F11</f>
        <v>0</v>
      </c>
      <c r="H11" s="104">
        <v>0</v>
      </c>
      <c r="I11" s="141">
        <v>0</v>
      </c>
      <c r="J11" s="104">
        <f>+I11-E11</f>
        <v>0</v>
      </c>
    </row>
    <row r="12" spans="2:11" ht="12" customHeight="1" x14ac:dyDescent="0.25">
      <c r="B12" s="15"/>
      <c r="C12" s="201" t="s">
        <v>381</v>
      </c>
      <c r="D12" s="202"/>
      <c r="E12" s="104">
        <v>0</v>
      </c>
      <c r="F12" s="104">
        <v>0</v>
      </c>
      <c r="G12" s="104">
        <f t="shared" ref="G12:G41" si="0">E12+F12</f>
        <v>0</v>
      </c>
      <c r="H12" s="104">
        <v>0</v>
      </c>
      <c r="I12" s="141">
        <v>0</v>
      </c>
      <c r="J12" s="104">
        <f t="shared" ref="J12:J41" si="1">+I12-E12</f>
        <v>0</v>
      </c>
    </row>
    <row r="13" spans="2:11" ht="12" customHeight="1" x14ac:dyDescent="0.25">
      <c r="B13" s="15"/>
      <c r="C13" s="201" t="s">
        <v>382</v>
      </c>
      <c r="D13" s="202"/>
      <c r="E13" s="104">
        <v>0</v>
      </c>
      <c r="F13" s="104">
        <v>0</v>
      </c>
      <c r="G13" s="104">
        <f t="shared" si="0"/>
        <v>0</v>
      </c>
      <c r="H13" s="104">
        <v>0</v>
      </c>
      <c r="I13" s="141">
        <v>0</v>
      </c>
      <c r="J13" s="104">
        <f t="shared" si="1"/>
        <v>0</v>
      </c>
    </row>
    <row r="14" spans="2:11" ht="12" customHeight="1" x14ac:dyDescent="0.25">
      <c r="B14" s="15"/>
      <c r="C14" s="201" t="s">
        <v>383</v>
      </c>
      <c r="D14" s="202"/>
      <c r="E14" s="104">
        <v>0</v>
      </c>
      <c r="F14" s="104">
        <v>0</v>
      </c>
      <c r="G14" s="104">
        <f t="shared" si="0"/>
        <v>0</v>
      </c>
      <c r="H14" s="104">
        <v>0</v>
      </c>
      <c r="I14" s="141">
        <v>0</v>
      </c>
      <c r="J14" s="104">
        <f t="shared" si="1"/>
        <v>0</v>
      </c>
    </row>
    <row r="15" spans="2:11" ht="12" customHeight="1" x14ac:dyDescent="0.25">
      <c r="B15" s="15"/>
      <c r="C15" s="201" t="s">
        <v>384</v>
      </c>
      <c r="D15" s="202"/>
      <c r="E15" s="141">
        <v>0</v>
      </c>
      <c r="F15" s="104">
        <v>244791</v>
      </c>
      <c r="G15" s="104">
        <f t="shared" si="0"/>
        <v>244791</v>
      </c>
      <c r="H15" s="104">
        <v>244791</v>
      </c>
      <c r="I15" s="141">
        <v>244791</v>
      </c>
      <c r="J15" s="104">
        <f t="shared" si="1"/>
        <v>244791</v>
      </c>
      <c r="K15" s="142"/>
    </row>
    <row r="16" spans="2:11" ht="12" customHeight="1" x14ac:dyDescent="0.25">
      <c r="B16" s="15"/>
      <c r="C16" s="201" t="s">
        <v>385</v>
      </c>
      <c r="D16" s="202"/>
      <c r="E16" s="141">
        <v>0</v>
      </c>
      <c r="F16" s="104">
        <v>79336</v>
      </c>
      <c r="G16" s="104">
        <f t="shared" si="0"/>
        <v>79336</v>
      </c>
      <c r="H16" s="104">
        <v>79336</v>
      </c>
      <c r="I16" s="141">
        <v>79336</v>
      </c>
      <c r="J16" s="104">
        <f t="shared" si="1"/>
        <v>79336</v>
      </c>
      <c r="K16" s="142"/>
    </row>
    <row r="17" spans="2:11" ht="12" customHeight="1" x14ac:dyDescent="0.25">
      <c r="B17" s="15"/>
      <c r="C17" s="201" t="s">
        <v>386</v>
      </c>
      <c r="D17" s="202"/>
      <c r="E17" s="141">
        <v>12200000</v>
      </c>
      <c r="F17" s="104">
        <v>1136491</v>
      </c>
      <c r="G17" s="104">
        <f t="shared" si="0"/>
        <v>13336491</v>
      </c>
      <c r="H17" s="104">
        <v>6636491</v>
      </c>
      <c r="I17" s="141">
        <v>6636491</v>
      </c>
      <c r="J17" s="104">
        <f t="shared" si="1"/>
        <v>-5563509</v>
      </c>
      <c r="K17" s="142"/>
    </row>
    <row r="18" spans="2:11" ht="12" customHeight="1" x14ac:dyDescent="0.25">
      <c r="B18" s="15"/>
      <c r="C18" s="201" t="s">
        <v>387</v>
      </c>
      <c r="D18" s="202"/>
      <c r="E18" s="143">
        <f>SUM(E19:E29)</f>
        <v>27237000</v>
      </c>
      <c r="F18" s="105">
        <f t="shared" ref="F18:J18" si="2">SUM(F19:F29)</f>
        <v>11598678</v>
      </c>
      <c r="G18" s="105">
        <f t="shared" si="0"/>
        <v>38835678</v>
      </c>
      <c r="H18" s="105">
        <f t="shared" si="2"/>
        <v>24448000</v>
      </c>
      <c r="I18" s="143">
        <f t="shared" si="2"/>
        <v>24448000</v>
      </c>
      <c r="J18" s="105">
        <f t="shared" si="2"/>
        <v>-2789000</v>
      </c>
    </row>
    <row r="19" spans="2:11" ht="12" customHeight="1" x14ac:dyDescent="0.25">
      <c r="B19" s="15"/>
      <c r="C19" s="118"/>
      <c r="D19" s="119" t="s">
        <v>388</v>
      </c>
      <c r="E19" s="141">
        <v>27237000</v>
      </c>
      <c r="F19" s="104">
        <v>11598678</v>
      </c>
      <c r="G19" s="104">
        <f t="shared" si="0"/>
        <v>38835678</v>
      </c>
      <c r="H19" s="104">
        <v>24448000</v>
      </c>
      <c r="I19" s="141">
        <v>24448000</v>
      </c>
      <c r="J19" s="104">
        <f t="shared" si="1"/>
        <v>-2789000</v>
      </c>
    </row>
    <row r="20" spans="2:11" ht="12" customHeight="1" x14ac:dyDescent="0.25">
      <c r="B20" s="15"/>
      <c r="C20" s="118"/>
      <c r="D20" s="119" t="s">
        <v>389</v>
      </c>
      <c r="E20" s="141">
        <v>0</v>
      </c>
      <c r="F20" s="104">
        <v>0</v>
      </c>
      <c r="G20" s="104">
        <f t="shared" si="0"/>
        <v>0</v>
      </c>
      <c r="H20" s="104">
        <v>0</v>
      </c>
      <c r="I20" s="141">
        <v>0</v>
      </c>
      <c r="J20" s="104">
        <f t="shared" si="1"/>
        <v>0</v>
      </c>
    </row>
    <row r="21" spans="2:11" ht="12" customHeight="1" x14ac:dyDescent="0.25">
      <c r="B21" s="15"/>
      <c r="C21" s="118"/>
      <c r="D21" s="119" t="s">
        <v>390</v>
      </c>
      <c r="E21" s="141">
        <v>0</v>
      </c>
      <c r="F21" s="104">
        <v>0</v>
      </c>
      <c r="G21" s="104">
        <f t="shared" si="0"/>
        <v>0</v>
      </c>
      <c r="H21" s="104">
        <v>0</v>
      </c>
      <c r="I21" s="141">
        <v>0</v>
      </c>
      <c r="J21" s="104">
        <f t="shared" si="1"/>
        <v>0</v>
      </c>
    </row>
    <row r="22" spans="2:11" ht="12" customHeight="1" x14ac:dyDescent="0.25">
      <c r="B22" s="15"/>
      <c r="C22" s="118"/>
      <c r="D22" s="119" t="s">
        <v>391</v>
      </c>
      <c r="E22" s="141">
        <v>0</v>
      </c>
      <c r="F22" s="104">
        <v>0</v>
      </c>
      <c r="G22" s="104">
        <f t="shared" si="0"/>
        <v>0</v>
      </c>
      <c r="H22" s="104">
        <v>0</v>
      </c>
      <c r="I22" s="141">
        <v>0</v>
      </c>
      <c r="J22" s="104">
        <f t="shared" si="1"/>
        <v>0</v>
      </c>
    </row>
    <row r="23" spans="2:11" ht="12" customHeight="1" x14ac:dyDescent="0.25">
      <c r="B23" s="15"/>
      <c r="C23" s="118"/>
      <c r="D23" s="119" t="s">
        <v>392</v>
      </c>
      <c r="E23" s="141">
        <v>0</v>
      </c>
      <c r="F23" s="104">
        <v>0</v>
      </c>
      <c r="G23" s="104">
        <f t="shared" si="0"/>
        <v>0</v>
      </c>
      <c r="H23" s="104">
        <v>0</v>
      </c>
      <c r="I23" s="141">
        <v>0</v>
      </c>
      <c r="J23" s="104">
        <f t="shared" si="1"/>
        <v>0</v>
      </c>
    </row>
    <row r="24" spans="2:11" ht="12" customHeight="1" x14ac:dyDescent="0.25">
      <c r="B24" s="15"/>
      <c r="C24" s="118"/>
      <c r="D24" s="119" t="s">
        <v>393</v>
      </c>
      <c r="E24" s="141">
        <v>0</v>
      </c>
      <c r="F24" s="104">
        <v>0</v>
      </c>
      <c r="G24" s="104">
        <f t="shared" si="0"/>
        <v>0</v>
      </c>
      <c r="H24" s="104">
        <v>0</v>
      </c>
      <c r="I24" s="141">
        <v>0</v>
      </c>
      <c r="J24" s="104">
        <f t="shared" si="1"/>
        <v>0</v>
      </c>
    </row>
    <row r="25" spans="2:11" ht="12" customHeight="1" x14ac:dyDescent="0.25">
      <c r="B25" s="15"/>
      <c r="C25" s="118"/>
      <c r="D25" s="119" t="s">
        <v>394</v>
      </c>
      <c r="E25" s="141">
        <v>0</v>
      </c>
      <c r="F25" s="104">
        <v>0</v>
      </c>
      <c r="G25" s="104">
        <f t="shared" si="0"/>
        <v>0</v>
      </c>
      <c r="H25" s="104">
        <v>0</v>
      </c>
      <c r="I25" s="141">
        <v>0</v>
      </c>
      <c r="J25" s="104">
        <f t="shared" si="1"/>
        <v>0</v>
      </c>
    </row>
    <row r="26" spans="2:11" ht="12" customHeight="1" x14ac:dyDescent="0.25">
      <c r="B26" s="15"/>
      <c r="C26" s="118"/>
      <c r="D26" s="119" t="s">
        <v>395</v>
      </c>
      <c r="E26" s="141">
        <v>0</v>
      </c>
      <c r="F26" s="104">
        <v>0</v>
      </c>
      <c r="G26" s="104">
        <f t="shared" si="0"/>
        <v>0</v>
      </c>
      <c r="H26" s="104">
        <v>0</v>
      </c>
      <c r="I26" s="141">
        <v>0</v>
      </c>
      <c r="J26" s="104">
        <f t="shared" si="1"/>
        <v>0</v>
      </c>
    </row>
    <row r="27" spans="2:11" ht="12" customHeight="1" x14ac:dyDescent="0.25">
      <c r="B27" s="15"/>
      <c r="C27" s="118"/>
      <c r="D27" s="119" t="s">
        <v>396</v>
      </c>
      <c r="E27" s="141">
        <v>0</v>
      </c>
      <c r="F27" s="104">
        <v>0</v>
      </c>
      <c r="G27" s="104">
        <f t="shared" si="0"/>
        <v>0</v>
      </c>
      <c r="H27" s="104">
        <v>0</v>
      </c>
      <c r="I27" s="141">
        <v>0</v>
      </c>
      <c r="J27" s="104">
        <f t="shared" si="1"/>
        <v>0</v>
      </c>
    </row>
    <row r="28" spans="2:11" ht="12" customHeight="1" x14ac:dyDescent="0.25">
      <c r="B28" s="15"/>
      <c r="C28" s="118"/>
      <c r="D28" s="119" t="s">
        <v>397</v>
      </c>
      <c r="E28" s="141">
        <v>0</v>
      </c>
      <c r="F28" s="104">
        <v>0</v>
      </c>
      <c r="G28" s="104">
        <f t="shared" si="0"/>
        <v>0</v>
      </c>
      <c r="H28" s="104">
        <v>0</v>
      </c>
      <c r="I28" s="141">
        <v>0</v>
      </c>
      <c r="J28" s="104">
        <f t="shared" si="1"/>
        <v>0</v>
      </c>
    </row>
    <row r="29" spans="2:11" ht="12" customHeight="1" x14ac:dyDescent="0.25">
      <c r="B29" s="15"/>
      <c r="C29" s="118"/>
      <c r="D29" s="119" t="s">
        <v>398</v>
      </c>
      <c r="E29" s="141">
        <v>0</v>
      </c>
      <c r="F29" s="104">
        <v>0</v>
      </c>
      <c r="G29" s="104">
        <f t="shared" si="0"/>
        <v>0</v>
      </c>
      <c r="H29" s="104">
        <v>0</v>
      </c>
      <c r="I29" s="141">
        <v>0</v>
      </c>
      <c r="J29" s="104">
        <f t="shared" si="1"/>
        <v>0</v>
      </c>
    </row>
    <row r="30" spans="2:11" ht="12" customHeight="1" x14ac:dyDescent="0.25">
      <c r="B30" s="15"/>
      <c r="C30" s="201" t="s">
        <v>399</v>
      </c>
      <c r="D30" s="202"/>
      <c r="E30" s="141">
        <f>SUM(E31:E35)</f>
        <v>0</v>
      </c>
      <c r="F30" s="104">
        <f t="shared" ref="F30:J30" si="3">SUM(F31:F35)</f>
        <v>0</v>
      </c>
      <c r="G30" s="104">
        <f t="shared" si="0"/>
        <v>0</v>
      </c>
      <c r="H30" s="104">
        <f t="shared" si="3"/>
        <v>0</v>
      </c>
      <c r="I30" s="141">
        <f t="shared" si="3"/>
        <v>0</v>
      </c>
      <c r="J30" s="104">
        <f t="shared" si="3"/>
        <v>0</v>
      </c>
    </row>
    <row r="31" spans="2:11" ht="12" customHeight="1" x14ac:dyDescent="0.25">
      <c r="B31" s="15"/>
      <c r="C31" s="118"/>
      <c r="D31" s="119" t="s">
        <v>400</v>
      </c>
      <c r="E31" s="141">
        <v>0</v>
      </c>
      <c r="F31" s="104">
        <v>0</v>
      </c>
      <c r="G31" s="104">
        <f t="shared" si="0"/>
        <v>0</v>
      </c>
      <c r="H31" s="104">
        <v>0</v>
      </c>
      <c r="I31" s="141">
        <v>0</v>
      </c>
      <c r="J31" s="104">
        <f t="shared" si="1"/>
        <v>0</v>
      </c>
    </row>
    <row r="32" spans="2:11" ht="12" customHeight="1" x14ac:dyDescent="0.25">
      <c r="B32" s="15"/>
      <c r="C32" s="118"/>
      <c r="D32" s="119" t="s">
        <v>401</v>
      </c>
      <c r="E32" s="141"/>
      <c r="F32" s="104">
        <v>0</v>
      </c>
      <c r="G32" s="104">
        <f t="shared" si="0"/>
        <v>0</v>
      </c>
      <c r="H32" s="104">
        <v>0</v>
      </c>
      <c r="I32" s="141">
        <v>0</v>
      </c>
      <c r="J32" s="104">
        <f t="shared" si="1"/>
        <v>0</v>
      </c>
    </row>
    <row r="33" spans="2:10" ht="12" customHeight="1" x14ac:dyDescent="0.25">
      <c r="B33" s="15"/>
      <c r="C33" s="118"/>
      <c r="D33" s="119" t="s">
        <v>402</v>
      </c>
      <c r="E33" s="141">
        <v>0</v>
      </c>
      <c r="F33" s="104">
        <v>0</v>
      </c>
      <c r="G33" s="104">
        <f t="shared" si="0"/>
        <v>0</v>
      </c>
      <c r="H33" s="104">
        <v>0</v>
      </c>
      <c r="I33" s="141">
        <v>0</v>
      </c>
      <c r="J33" s="104">
        <f t="shared" si="1"/>
        <v>0</v>
      </c>
    </row>
    <row r="34" spans="2:10" ht="12" customHeight="1" x14ac:dyDescent="0.25">
      <c r="B34" s="15"/>
      <c r="C34" s="118"/>
      <c r="D34" s="119" t="s">
        <v>403</v>
      </c>
      <c r="E34" s="141">
        <v>0</v>
      </c>
      <c r="F34" s="104">
        <v>0</v>
      </c>
      <c r="G34" s="104">
        <f t="shared" si="0"/>
        <v>0</v>
      </c>
      <c r="H34" s="104">
        <v>0</v>
      </c>
      <c r="I34" s="141">
        <v>0</v>
      </c>
      <c r="J34" s="104">
        <f t="shared" si="1"/>
        <v>0</v>
      </c>
    </row>
    <row r="35" spans="2:10" ht="12" customHeight="1" x14ac:dyDescent="0.25">
      <c r="B35" s="15"/>
      <c r="C35" s="118"/>
      <c r="D35" s="119" t="s">
        <v>404</v>
      </c>
      <c r="E35" s="141">
        <v>0</v>
      </c>
      <c r="F35" s="104">
        <v>0</v>
      </c>
      <c r="G35" s="104">
        <f t="shared" si="0"/>
        <v>0</v>
      </c>
      <c r="H35" s="104">
        <v>0</v>
      </c>
      <c r="I35" s="141">
        <v>0</v>
      </c>
      <c r="J35" s="104">
        <f t="shared" si="1"/>
        <v>0</v>
      </c>
    </row>
    <row r="36" spans="2:10" ht="12" customHeight="1" x14ac:dyDescent="0.25">
      <c r="B36" s="15"/>
      <c r="C36" s="201" t="s">
        <v>405</v>
      </c>
      <c r="D36" s="202"/>
      <c r="E36" s="141">
        <v>0</v>
      </c>
      <c r="F36" s="104">
        <v>0</v>
      </c>
      <c r="G36" s="104">
        <f t="shared" si="0"/>
        <v>0</v>
      </c>
      <c r="H36" s="104">
        <v>0</v>
      </c>
      <c r="I36" s="141">
        <v>0</v>
      </c>
      <c r="J36" s="104">
        <f t="shared" si="1"/>
        <v>0</v>
      </c>
    </row>
    <row r="37" spans="2:10" ht="12" customHeight="1" x14ac:dyDescent="0.25">
      <c r="B37" s="15"/>
      <c r="C37" s="201" t="s">
        <v>406</v>
      </c>
      <c r="D37" s="202"/>
      <c r="E37" s="141">
        <f>+E38</f>
        <v>0</v>
      </c>
      <c r="F37" s="104">
        <f t="shared" ref="F37:J37" si="4">+F38</f>
        <v>0</v>
      </c>
      <c r="G37" s="104">
        <f t="shared" si="0"/>
        <v>0</v>
      </c>
      <c r="H37" s="104">
        <f t="shared" si="4"/>
        <v>0</v>
      </c>
      <c r="I37" s="141">
        <f t="shared" si="4"/>
        <v>0</v>
      </c>
      <c r="J37" s="104">
        <f t="shared" si="4"/>
        <v>0</v>
      </c>
    </row>
    <row r="38" spans="2:10" ht="12" customHeight="1" x14ac:dyDescent="0.25">
      <c r="B38" s="15"/>
      <c r="C38" s="118"/>
      <c r="D38" s="119" t="s">
        <v>407</v>
      </c>
      <c r="E38" s="141">
        <v>0</v>
      </c>
      <c r="F38" s="104">
        <v>0</v>
      </c>
      <c r="G38" s="104">
        <f t="shared" si="0"/>
        <v>0</v>
      </c>
      <c r="H38" s="104">
        <v>0</v>
      </c>
      <c r="I38" s="141">
        <v>0</v>
      </c>
      <c r="J38" s="104">
        <f t="shared" si="1"/>
        <v>0</v>
      </c>
    </row>
    <row r="39" spans="2:10" ht="12" customHeight="1" x14ac:dyDescent="0.25">
      <c r="B39" s="15"/>
      <c r="C39" s="201" t="s">
        <v>408</v>
      </c>
      <c r="D39" s="202"/>
      <c r="E39" s="141">
        <f>SUM(E40:E41)</f>
        <v>200000000</v>
      </c>
      <c r="F39" s="104">
        <f t="shared" ref="F39:J39" si="5">SUM(F40:F41)</f>
        <v>9758259</v>
      </c>
      <c r="G39" s="104">
        <f t="shared" si="0"/>
        <v>209758259</v>
      </c>
      <c r="H39" s="104">
        <f t="shared" si="5"/>
        <v>109758259</v>
      </c>
      <c r="I39" s="141">
        <f t="shared" si="5"/>
        <v>109758259</v>
      </c>
      <c r="J39" s="104">
        <f t="shared" si="5"/>
        <v>-90241741</v>
      </c>
    </row>
    <row r="40" spans="2:10" ht="12" customHeight="1" x14ac:dyDescent="0.25">
      <c r="B40" s="15"/>
      <c r="C40" s="118"/>
      <c r="D40" s="119" t="s">
        <v>409</v>
      </c>
      <c r="E40" s="141">
        <v>200000000</v>
      </c>
      <c r="F40" s="104">
        <f>18091592-8333333</f>
        <v>9758259</v>
      </c>
      <c r="G40" s="104">
        <f t="shared" si="0"/>
        <v>209758259</v>
      </c>
      <c r="H40" s="104">
        <v>109758259</v>
      </c>
      <c r="I40" s="141">
        <v>109758259</v>
      </c>
      <c r="J40" s="104">
        <f t="shared" si="1"/>
        <v>-90241741</v>
      </c>
    </row>
    <row r="41" spans="2:10" ht="12" customHeight="1" x14ac:dyDescent="0.25">
      <c r="B41" s="15"/>
      <c r="C41" s="118"/>
      <c r="D41" s="119" t="s">
        <v>410</v>
      </c>
      <c r="E41" s="141">
        <v>0</v>
      </c>
      <c r="F41" s="104">
        <v>0</v>
      </c>
      <c r="G41" s="104">
        <f t="shared" si="0"/>
        <v>0</v>
      </c>
      <c r="H41" s="104">
        <v>0</v>
      </c>
      <c r="I41" s="141">
        <v>0</v>
      </c>
      <c r="J41" s="104">
        <f t="shared" si="1"/>
        <v>0</v>
      </c>
    </row>
    <row r="42" spans="2:10" ht="12" customHeight="1" x14ac:dyDescent="0.25">
      <c r="B42" s="106"/>
      <c r="C42" s="120"/>
      <c r="D42" s="121"/>
      <c r="E42" s="141"/>
      <c r="F42" s="104"/>
      <c r="G42" s="104"/>
      <c r="H42" s="104"/>
      <c r="I42" s="141"/>
      <c r="J42" s="104"/>
    </row>
    <row r="43" spans="2:10" ht="12" customHeight="1" x14ac:dyDescent="0.25">
      <c r="B43" s="207" t="s">
        <v>411</v>
      </c>
      <c r="C43" s="208"/>
      <c r="D43" s="204"/>
      <c r="E43" s="125">
        <f>+E11+E12+E13+E14+E15+E16+E17+E18+E30+E36+E37+E39</f>
        <v>239437000</v>
      </c>
      <c r="F43" s="126">
        <f t="shared" ref="F43:J43" si="6">+F11+F12+F13+F14+F15+F16+F17+F18+F30+F36+F37+F39</f>
        <v>22817555</v>
      </c>
      <c r="G43" s="126">
        <f t="shared" si="6"/>
        <v>262254555</v>
      </c>
      <c r="H43" s="126">
        <f t="shared" si="6"/>
        <v>141166877</v>
      </c>
      <c r="I43" s="125">
        <f t="shared" si="6"/>
        <v>141166877</v>
      </c>
      <c r="J43" s="126">
        <f t="shared" si="6"/>
        <v>-98270123</v>
      </c>
    </row>
    <row r="44" spans="2:10" ht="12" customHeight="1" x14ac:dyDescent="0.25">
      <c r="B44" s="207" t="s">
        <v>412</v>
      </c>
      <c r="C44" s="208"/>
      <c r="D44" s="204"/>
      <c r="E44" s="143"/>
      <c r="F44" s="33"/>
      <c r="G44" s="33"/>
      <c r="H44" s="33"/>
      <c r="I44" s="147"/>
      <c r="J44" s="33"/>
    </row>
    <row r="45" spans="2:10" ht="12" customHeight="1" x14ac:dyDescent="0.25">
      <c r="B45" s="207" t="s">
        <v>413</v>
      </c>
      <c r="C45" s="208"/>
      <c r="D45" s="204"/>
      <c r="E45" s="124"/>
      <c r="F45" s="124"/>
      <c r="G45" s="124"/>
      <c r="H45" s="124"/>
      <c r="I45" s="124"/>
      <c r="J45" s="125"/>
    </row>
    <row r="46" spans="2:10" ht="12" customHeight="1" x14ac:dyDescent="0.25">
      <c r="B46" s="106"/>
      <c r="C46" s="120"/>
      <c r="D46" s="121"/>
      <c r="E46" s="141"/>
      <c r="F46" s="104"/>
      <c r="G46" s="104"/>
      <c r="H46" s="104"/>
      <c r="I46" s="141"/>
      <c r="J46" s="104"/>
    </row>
    <row r="47" spans="2:10" ht="12" customHeight="1" x14ac:dyDescent="0.25">
      <c r="B47" s="207" t="s">
        <v>414</v>
      </c>
      <c r="C47" s="208"/>
      <c r="D47" s="204"/>
      <c r="E47" s="141"/>
      <c r="F47" s="104"/>
      <c r="G47" s="104"/>
      <c r="H47" s="104"/>
      <c r="I47" s="141"/>
      <c r="J47" s="104"/>
    </row>
    <row r="48" spans="2:10" ht="12" customHeight="1" x14ac:dyDescent="0.25">
      <c r="B48" s="15"/>
      <c r="C48" s="201" t="s">
        <v>415</v>
      </c>
      <c r="D48" s="202"/>
      <c r="E48" s="141">
        <f>SUM(E49:E56)</f>
        <v>1729813620</v>
      </c>
      <c r="F48" s="104">
        <f t="shared" ref="F48:J48" si="7">SUM(F49:F56)</f>
        <v>0</v>
      </c>
      <c r="G48" s="104">
        <f t="shared" ref="G48:G66" si="8">E48+F48</f>
        <v>1729813620</v>
      </c>
      <c r="H48" s="104">
        <f t="shared" si="7"/>
        <v>861241088</v>
      </c>
      <c r="I48" s="141">
        <f t="shared" si="7"/>
        <v>861241088</v>
      </c>
      <c r="J48" s="104">
        <f t="shared" si="7"/>
        <v>-868572532</v>
      </c>
    </row>
    <row r="49" spans="2:10" ht="12" customHeight="1" x14ac:dyDescent="0.25">
      <c r="B49" s="15"/>
      <c r="C49" s="118"/>
      <c r="D49" s="119" t="s">
        <v>416</v>
      </c>
      <c r="E49" s="141">
        <v>0</v>
      </c>
      <c r="F49" s="104">
        <v>0</v>
      </c>
      <c r="G49" s="104">
        <f t="shared" si="8"/>
        <v>0</v>
      </c>
      <c r="H49" s="104">
        <v>0</v>
      </c>
      <c r="I49" s="141">
        <v>0</v>
      </c>
      <c r="J49" s="104">
        <f t="shared" ref="J49:J66" si="9">+I49-E49</f>
        <v>0</v>
      </c>
    </row>
    <row r="50" spans="2:10" ht="12" customHeight="1" x14ac:dyDescent="0.25">
      <c r="B50" s="15"/>
      <c r="C50" s="118"/>
      <c r="D50" s="119" t="s">
        <v>417</v>
      </c>
      <c r="E50" s="141">
        <v>1729813620</v>
      </c>
      <c r="F50" s="104">
        <v>0</v>
      </c>
      <c r="G50" s="104">
        <f t="shared" si="8"/>
        <v>1729813620</v>
      </c>
      <c r="H50" s="104">
        <v>861241088</v>
      </c>
      <c r="I50" s="141">
        <v>861241088</v>
      </c>
      <c r="J50" s="104">
        <f t="shared" si="9"/>
        <v>-868572532</v>
      </c>
    </row>
    <row r="51" spans="2:10" ht="12" customHeight="1" x14ac:dyDescent="0.25">
      <c r="B51" s="15"/>
      <c r="C51" s="118"/>
      <c r="D51" s="119" t="s">
        <v>418</v>
      </c>
      <c r="E51" s="141">
        <v>0</v>
      </c>
      <c r="F51" s="104">
        <v>0</v>
      </c>
      <c r="G51" s="104">
        <f t="shared" si="8"/>
        <v>0</v>
      </c>
      <c r="H51" s="104">
        <v>0</v>
      </c>
      <c r="I51" s="141">
        <v>0</v>
      </c>
      <c r="J51" s="104">
        <f t="shared" si="9"/>
        <v>0</v>
      </c>
    </row>
    <row r="52" spans="2:10" ht="16.5" x14ac:dyDescent="0.25">
      <c r="B52" s="15"/>
      <c r="C52" s="118"/>
      <c r="D52" s="107" t="s">
        <v>419</v>
      </c>
      <c r="E52" s="141">
        <v>0</v>
      </c>
      <c r="F52" s="104">
        <v>0</v>
      </c>
      <c r="G52" s="104">
        <f t="shared" si="8"/>
        <v>0</v>
      </c>
      <c r="H52" s="104">
        <v>0</v>
      </c>
      <c r="I52" s="104">
        <v>0</v>
      </c>
      <c r="J52" s="104">
        <f t="shared" si="9"/>
        <v>0</v>
      </c>
    </row>
    <row r="53" spans="2:10" ht="12" customHeight="1" x14ac:dyDescent="0.25">
      <c r="B53" s="15"/>
      <c r="C53" s="118"/>
      <c r="D53" s="119" t="s">
        <v>420</v>
      </c>
      <c r="E53" s="141">
        <v>0</v>
      </c>
      <c r="F53" s="104">
        <v>0</v>
      </c>
      <c r="G53" s="104">
        <f t="shared" si="8"/>
        <v>0</v>
      </c>
      <c r="H53" s="104">
        <v>0</v>
      </c>
      <c r="I53" s="104">
        <v>0</v>
      </c>
      <c r="J53" s="104">
        <f t="shared" si="9"/>
        <v>0</v>
      </c>
    </row>
    <row r="54" spans="2:10" ht="12" customHeight="1" x14ac:dyDescent="0.25">
      <c r="B54" s="15"/>
      <c r="C54" s="118"/>
      <c r="D54" s="119" t="s">
        <v>421</v>
      </c>
      <c r="E54" s="141">
        <v>0</v>
      </c>
      <c r="F54" s="104">
        <v>0</v>
      </c>
      <c r="G54" s="104">
        <f t="shared" si="8"/>
        <v>0</v>
      </c>
      <c r="H54" s="104">
        <v>0</v>
      </c>
      <c r="I54" s="104">
        <v>0</v>
      </c>
      <c r="J54" s="104">
        <f t="shared" si="9"/>
        <v>0</v>
      </c>
    </row>
    <row r="55" spans="2:10" ht="12" customHeight="1" x14ac:dyDescent="0.25">
      <c r="B55" s="15"/>
      <c r="C55" s="118"/>
      <c r="D55" s="107" t="s">
        <v>422</v>
      </c>
      <c r="E55" s="141">
        <v>0</v>
      </c>
      <c r="F55" s="104">
        <v>0</v>
      </c>
      <c r="G55" s="104">
        <f t="shared" si="8"/>
        <v>0</v>
      </c>
      <c r="H55" s="104">
        <v>0</v>
      </c>
      <c r="I55" s="104">
        <v>0</v>
      </c>
      <c r="J55" s="104">
        <f t="shared" si="9"/>
        <v>0</v>
      </c>
    </row>
    <row r="56" spans="2:10" ht="12" customHeight="1" x14ac:dyDescent="0.25">
      <c r="B56" s="15"/>
      <c r="C56" s="118"/>
      <c r="D56" s="16" t="s">
        <v>423</v>
      </c>
      <c r="E56" s="141">
        <v>0</v>
      </c>
      <c r="F56" s="104">
        <v>0</v>
      </c>
      <c r="G56" s="104">
        <f t="shared" si="8"/>
        <v>0</v>
      </c>
      <c r="H56" s="104">
        <v>0</v>
      </c>
      <c r="I56" s="104">
        <v>0</v>
      </c>
      <c r="J56" s="104">
        <f t="shared" si="9"/>
        <v>0</v>
      </c>
    </row>
    <row r="57" spans="2:10" ht="12" customHeight="1" x14ac:dyDescent="0.25">
      <c r="B57" s="15"/>
      <c r="C57" s="201" t="s">
        <v>424</v>
      </c>
      <c r="D57" s="202"/>
      <c r="E57" s="141">
        <f>SUM(E58:E61)</f>
        <v>0</v>
      </c>
      <c r="F57" s="104">
        <f t="shared" ref="F57:J57" si="10">SUM(F58:F61)</f>
        <v>289750051</v>
      </c>
      <c r="G57" s="104">
        <f t="shared" si="8"/>
        <v>289750051</v>
      </c>
      <c r="H57" s="104">
        <f t="shared" si="10"/>
        <v>289750051</v>
      </c>
      <c r="I57" s="104">
        <f t="shared" si="10"/>
        <v>289750051</v>
      </c>
      <c r="J57" s="104">
        <f t="shared" si="10"/>
        <v>289750051</v>
      </c>
    </row>
    <row r="58" spans="2:10" ht="12" customHeight="1" x14ac:dyDescent="0.25">
      <c r="B58" s="15"/>
      <c r="C58" s="118"/>
      <c r="D58" s="119" t="s">
        <v>425</v>
      </c>
      <c r="E58" s="141">
        <v>0</v>
      </c>
      <c r="F58" s="104">
        <v>241415649</v>
      </c>
      <c r="G58" s="104">
        <f t="shared" si="8"/>
        <v>241415649</v>
      </c>
      <c r="H58" s="104">
        <v>241415649</v>
      </c>
      <c r="I58" s="104">
        <v>241415649</v>
      </c>
      <c r="J58" s="104">
        <f t="shared" si="9"/>
        <v>241415649</v>
      </c>
    </row>
    <row r="59" spans="2:10" ht="12" customHeight="1" x14ac:dyDescent="0.25">
      <c r="B59" s="15"/>
      <c r="C59" s="118"/>
      <c r="D59" s="119" t="s">
        <v>426</v>
      </c>
      <c r="E59" s="141">
        <v>0</v>
      </c>
      <c r="F59" s="104">
        <v>0</v>
      </c>
      <c r="G59" s="104">
        <f t="shared" si="8"/>
        <v>0</v>
      </c>
      <c r="H59" s="104">
        <v>0</v>
      </c>
      <c r="I59" s="104">
        <v>0</v>
      </c>
      <c r="J59" s="104">
        <f t="shared" si="9"/>
        <v>0</v>
      </c>
    </row>
    <row r="60" spans="2:10" ht="12" customHeight="1" x14ac:dyDescent="0.25">
      <c r="B60" s="15"/>
      <c r="C60" s="118"/>
      <c r="D60" s="119" t="s">
        <v>427</v>
      </c>
      <c r="E60" s="141">
        <v>0</v>
      </c>
      <c r="F60" s="104">
        <v>0</v>
      </c>
      <c r="G60" s="104">
        <f t="shared" si="8"/>
        <v>0</v>
      </c>
      <c r="H60" s="104">
        <v>0</v>
      </c>
      <c r="I60" s="104">
        <v>0</v>
      </c>
      <c r="J60" s="104">
        <f t="shared" si="9"/>
        <v>0</v>
      </c>
    </row>
    <row r="61" spans="2:10" ht="12" customHeight="1" x14ac:dyDescent="0.25">
      <c r="B61" s="15"/>
      <c r="C61" s="118"/>
      <c r="D61" s="119" t="s">
        <v>428</v>
      </c>
      <c r="E61" s="141">
        <v>0</v>
      </c>
      <c r="F61" s="104">
        <v>48334402</v>
      </c>
      <c r="G61" s="104">
        <f t="shared" si="8"/>
        <v>48334402</v>
      </c>
      <c r="H61" s="104">
        <v>48334402</v>
      </c>
      <c r="I61" s="104">
        <v>48334402</v>
      </c>
      <c r="J61" s="104">
        <f t="shared" si="9"/>
        <v>48334402</v>
      </c>
    </row>
    <row r="62" spans="2:10" ht="12" customHeight="1" x14ac:dyDescent="0.25">
      <c r="B62" s="15"/>
      <c r="C62" s="201" t="s">
        <v>429</v>
      </c>
      <c r="D62" s="202"/>
      <c r="E62" s="141">
        <f>SUM(E63:E64)</f>
        <v>0</v>
      </c>
      <c r="F62" s="104">
        <f t="shared" ref="F62:J62" si="11">SUM(F63:F64)</f>
        <v>0</v>
      </c>
      <c r="G62" s="104">
        <f t="shared" si="8"/>
        <v>0</v>
      </c>
      <c r="H62" s="104">
        <f t="shared" si="11"/>
        <v>0</v>
      </c>
      <c r="I62" s="104">
        <f t="shared" si="11"/>
        <v>0</v>
      </c>
      <c r="J62" s="104">
        <f t="shared" si="11"/>
        <v>0</v>
      </c>
    </row>
    <row r="63" spans="2:10" ht="12" customHeight="1" x14ac:dyDescent="0.25">
      <c r="B63" s="15"/>
      <c r="C63" s="118"/>
      <c r="D63" s="119" t="s">
        <v>430</v>
      </c>
      <c r="E63" s="141">
        <v>0</v>
      </c>
      <c r="F63" s="104">
        <v>0</v>
      </c>
      <c r="G63" s="104">
        <f t="shared" si="8"/>
        <v>0</v>
      </c>
      <c r="H63" s="104">
        <v>0</v>
      </c>
      <c r="I63" s="104">
        <v>0</v>
      </c>
      <c r="J63" s="104">
        <f t="shared" si="9"/>
        <v>0</v>
      </c>
    </row>
    <row r="64" spans="2:10" ht="12" customHeight="1" x14ac:dyDescent="0.25">
      <c r="B64" s="15"/>
      <c r="C64" s="118"/>
      <c r="D64" s="119" t="s">
        <v>431</v>
      </c>
      <c r="E64" s="141">
        <v>0</v>
      </c>
      <c r="F64" s="104">
        <v>0</v>
      </c>
      <c r="G64" s="104">
        <f t="shared" si="8"/>
        <v>0</v>
      </c>
      <c r="H64" s="104">
        <v>0</v>
      </c>
      <c r="I64" s="104">
        <v>0</v>
      </c>
      <c r="J64" s="104">
        <f t="shared" si="9"/>
        <v>0</v>
      </c>
    </row>
    <row r="65" spans="2:12" ht="12" customHeight="1" x14ac:dyDescent="0.25">
      <c r="B65" s="15"/>
      <c r="C65" s="201" t="s">
        <v>432</v>
      </c>
      <c r="D65" s="202"/>
      <c r="E65" s="141">
        <v>0</v>
      </c>
      <c r="F65" s="104">
        <v>0</v>
      </c>
      <c r="G65" s="104">
        <f t="shared" si="8"/>
        <v>0</v>
      </c>
      <c r="H65" s="104">
        <v>0</v>
      </c>
      <c r="I65" s="104">
        <v>0</v>
      </c>
      <c r="J65" s="104">
        <f t="shared" si="9"/>
        <v>0</v>
      </c>
    </row>
    <row r="66" spans="2:12" ht="12" customHeight="1" x14ac:dyDescent="0.25">
      <c r="B66" s="15"/>
      <c r="C66" s="201" t="s">
        <v>433</v>
      </c>
      <c r="D66" s="202"/>
      <c r="E66" s="141">
        <v>0</v>
      </c>
      <c r="F66" s="104">
        <v>0</v>
      </c>
      <c r="G66" s="104">
        <f t="shared" si="8"/>
        <v>0</v>
      </c>
      <c r="H66" s="104">
        <v>0</v>
      </c>
      <c r="I66" s="104">
        <v>0</v>
      </c>
      <c r="J66" s="104">
        <f t="shared" si="9"/>
        <v>0</v>
      </c>
    </row>
    <row r="67" spans="2:12" ht="12" customHeight="1" x14ac:dyDescent="0.25">
      <c r="B67" s="106"/>
      <c r="C67" s="209"/>
      <c r="D67" s="210"/>
      <c r="E67" s="141"/>
      <c r="F67" s="104"/>
      <c r="G67" s="104"/>
      <c r="H67" s="104"/>
      <c r="I67" s="104"/>
      <c r="J67" s="104"/>
    </row>
    <row r="68" spans="2:12" ht="12" customHeight="1" x14ac:dyDescent="0.25">
      <c r="B68" s="207" t="s">
        <v>434</v>
      </c>
      <c r="C68" s="208"/>
      <c r="D68" s="204"/>
      <c r="E68" s="125">
        <f>+E48+E57+E62+E65+E66</f>
        <v>1729813620</v>
      </c>
      <c r="F68" s="126">
        <f t="shared" ref="F68:J68" si="12">+F48+F57+F62+F65+F66</f>
        <v>289750051</v>
      </c>
      <c r="G68" s="126">
        <f t="shared" si="12"/>
        <v>2019563671</v>
      </c>
      <c r="H68" s="126">
        <f t="shared" si="12"/>
        <v>1150991139</v>
      </c>
      <c r="I68" s="126">
        <f t="shared" si="12"/>
        <v>1150991139</v>
      </c>
      <c r="J68" s="126">
        <f t="shared" si="12"/>
        <v>-578822481</v>
      </c>
    </row>
    <row r="69" spans="2:12" ht="12" customHeight="1" x14ac:dyDescent="0.25">
      <c r="B69" s="106"/>
      <c r="C69" s="209"/>
      <c r="D69" s="210"/>
      <c r="E69" s="141"/>
      <c r="F69" s="104"/>
      <c r="G69" s="104"/>
      <c r="H69" s="104"/>
      <c r="I69" s="104"/>
      <c r="J69" s="104"/>
    </row>
    <row r="70" spans="2:12" ht="12" customHeight="1" x14ac:dyDescent="0.25">
      <c r="B70" s="207" t="s">
        <v>435</v>
      </c>
      <c r="C70" s="208"/>
      <c r="D70" s="204"/>
      <c r="E70" s="141">
        <f>+E71</f>
        <v>0</v>
      </c>
      <c r="F70" s="104">
        <f t="shared" ref="F70:J70" si="13">+F71</f>
        <v>0</v>
      </c>
      <c r="G70" s="104">
        <f t="shared" si="13"/>
        <v>0</v>
      </c>
      <c r="H70" s="104">
        <f t="shared" si="13"/>
        <v>0</v>
      </c>
      <c r="I70" s="104">
        <f t="shared" si="13"/>
        <v>0</v>
      </c>
      <c r="J70" s="104">
        <f t="shared" si="13"/>
        <v>0</v>
      </c>
    </row>
    <row r="71" spans="2:12" ht="12" customHeight="1" x14ac:dyDescent="0.25">
      <c r="B71" s="15"/>
      <c r="C71" s="201" t="s">
        <v>436</v>
      </c>
      <c r="D71" s="202"/>
      <c r="E71" s="141">
        <v>0</v>
      </c>
      <c r="F71" s="104">
        <v>0</v>
      </c>
      <c r="G71" s="104">
        <f t="shared" ref="G71" si="14">+E71+F71</f>
        <v>0</v>
      </c>
      <c r="H71" s="104">
        <v>0</v>
      </c>
      <c r="I71" s="104">
        <v>0</v>
      </c>
      <c r="J71" s="104">
        <f t="shared" ref="J71" si="15">+I71-E71</f>
        <v>0</v>
      </c>
    </row>
    <row r="72" spans="2:12" ht="12" customHeight="1" x14ac:dyDescent="0.25">
      <c r="B72" s="106"/>
      <c r="C72" s="209"/>
      <c r="D72" s="210"/>
      <c r="E72" s="141"/>
      <c r="F72" s="104"/>
      <c r="G72" s="104"/>
      <c r="H72" s="104"/>
      <c r="I72" s="104"/>
      <c r="J72" s="104"/>
    </row>
    <row r="73" spans="2:12" ht="12" customHeight="1" x14ac:dyDescent="0.25">
      <c r="B73" s="207" t="s">
        <v>437</v>
      </c>
      <c r="C73" s="208"/>
      <c r="D73" s="204"/>
      <c r="E73" s="125">
        <f>+E43+E68+E70</f>
        <v>1969250620</v>
      </c>
      <c r="F73" s="126">
        <f t="shared" ref="F73:J73" si="16">+F43+F68+F70</f>
        <v>312567606</v>
      </c>
      <c r="G73" s="126">
        <f t="shared" si="16"/>
        <v>2281818226</v>
      </c>
      <c r="H73" s="126">
        <f t="shared" si="16"/>
        <v>1292158016</v>
      </c>
      <c r="I73" s="126">
        <f t="shared" si="16"/>
        <v>1292158016</v>
      </c>
      <c r="J73" s="126">
        <f t="shared" si="16"/>
        <v>-677092604</v>
      </c>
      <c r="L73" s="140"/>
    </row>
    <row r="74" spans="2:12" ht="12" customHeight="1" x14ac:dyDescent="0.25">
      <c r="B74" s="106"/>
      <c r="C74" s="209"/>
      <c r="D74" s="210"/>
      <c r="E74" s="141"/>
      <c r="F74" s="104"/>
      <c r="G74" s="104"/>
      <c r="H74" s="104"/>
      <c r="I74" s="104"/>
      <c r="J74" s="104"/>
    </row>
    <row r="75" spans="2:12" ht="12" customHeight="1" x14ac:dyDescent="0.25">
      <c r="B75" s="15"/>
      <c r="C75" s="203" t="s">
        <v>438</v>
      </c>
      <c r="D75" s="204"/>
      <c r="E75" s="141"/>
      <c r="F75" s="104"/>
      <c r="G75" s="104"/>
      <c r="H75" s="104"/>
      <c r="I75" s="104"/>
      <c r="J75" s="104"/>
    </row>
    <row r="76" spans="2:12" ht="12" customHeight="1" x14ac:dyDescent="0.25">
      <c r="B76" s="15"/>
      <c r="C76" s="201" t="s">
        <v>439</v>
      </c>
      <c r="D76" s="202"/>
      <c r="E76" s="141">
        <v>0</v>
      </c>
      <c r="F76" s="104">
        <v>0</v>
      </c>
      <c r="G76" s="104">
        <v>0</v>
      </c>
      <c r="H76" s="104">
        <v>0</v>
      </c>
      <c r="I76" s="104">
        <v>0</v>
      </c>
      <c r="J76" s="104"/>
    </row>
    <row r="77" spans="2:12" ht="12" customHeight="1" x14ac:dyDescent="0.25">
      <c r="B77" s="15"/>
      <c r="C77" s="108" t="s">
        <v>440</v>
      </c>
      <c r="D77" s="109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/>
    </row>
    <row r="78" spans="2:12" ht="12" customHeight="1" x14ac:dyDescent="0.25">
      <c r="B78" s="15"/>
      <c r="C78" s="203" t="s">
        <v>441</v>
      </c>
      <c r="D78" s="204"/>
      <c r="E78" s="104">
        <f>+E76+E77</f>
        <v>0</v>
      </c>
      <c r="F78" s="104">
        <f t="shared" ref="F78:I78" si="17">+F76+F77</f>
        <v>0</v>
      </c>
      <c r="G78" s="104">
        <f t="shared" si="17"/>
        <v>0</v>
      </c>
      <c r="H78" s="104">
        <f t="shared" si="17"/>
        <v>0</v>
      </c>
      <c r="I78" s="104">
        <f t="shared" si="17"/>
        <v>0</v>
      </c>
      <c r="J78" s="104"/>
    </row>
    <row r="79" spans="2:12" ht="12" customHeight="1" thickBot="1" x14ac:dyDescent="0.3">
      <c r="B79" s="110"/>
      <c r="C79" s="205"/>
      <c r="D79" s="206"/>
      <c r="E79" s="111"/>
      <c r="F79" s="111"/>
      <c r="G79" s="111"/>
      <c r="H79" s="111"/>
      <c r="I79" s="111"/>
      <c r="J79" s="111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5" fitToHeight="0" orientation="portrait" r:id="rId1"/>
  <ignoredErrors>
    <ignoredError sqref="G18 G37 G39 J37 J39 G48 G57 J57 J18" formula="1"/>
    <ignoredError sqref="E30:F30 H30:I30" formulaRange="1"/>
    <ignoredError sqref="G30 J30" formula="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8"/>
  <sheetViews>
    <sheetView view="pageBreakPreview" zoomScale="130" zoomScaleNormal="160" zoomScaleSheetLayoutView="130" workbookViewId="0">
      <selection activeCell="E22" sqref="E22"/>
    </sheetView>
  </sheetViews>
  <sheetFormatPr baseColWidth="10" defaultRowHeight="15" x14ac:dyDescent="0.25"/>
  <cols>
    <col min="1" max="1" width="1.42578125" style="127" customWidth="1"/>
    <col min="2" max="2" width="6.85546875" style="127" customWidth="1"/>
    <col min="3" max="3" width="38.85546875" style="127" customWidth="1"/>
    <col min="4" max="5" width="13.42578125" style="131" bestFit="1" customWidth="1"/>
    <col min="6" max="6" width="13.140625" style="131" bestFit="1" customWidth="1"/>
    <col min="7" max="8" width="13.42578125" style="131" bestFit="1" customWidth="1"/>
    <col min="9" max="9" width="12.7109375" style="131" bestFit="1" customWidth="1"/>
    <col min="10" max="10" width="13.140625" style="127" bestFit="1" customWidth="1"/>
    <col min="11" max="16384" width="11.42578125" style="127"/>
  </cols>
  <sheetData>
    <row r="1" spans="2:10" ht="10.5" customHeight="1" x14ac:dyDescent="0.25">
      <c r="B1" s="249" t="s">
        <v>176</v>
      </c>
      <c r="C1" s="250"/>
      <c r="D1" s="250"/>
      <c r="E1" s="250"/>
      <c r="F1" s="250"/>
      <c r="G1" s="250"/>
      <c r="H1" s="250"/>
      <c r="I1" s="251"/>
    </row>
    <row r="2" spans="2:10" ht="10.5" customHeight="1" x14ac:dyDescent="0.25">
      <c r="B2" s="252" t="s">
        <v>40</v>
      </c>
      <c r="C2" s="253"/>
      <c r="D2" s="253"/>
      <c r="E2" s="253"/>
      <c r="F2" s="253"/>
      <c r="G2" s="253"/>
      <c r="H2" s="253"/>
      <c r="I2" s="254"/>
    </row>
    <row r="3" spans="2:10" ht="10.5" customHeight="1" x14ac:dyDescent="0.25">
      <c r="B3" s="252" t="s">
        <v>41</v>
      </c>
      <c r="C3" s="253"/>
      <c r="D3" s="253"/>
      <c r="E3" s="253"/>
      <c r="F3" s="253"/>
      <c r="G3" s="253"/>
      <c r="H3" s="253"/>
      <c r="I3" s="254"/>
    </row>
    <row r="4" spans="2:10" ht="10.5" customHeight="1" x14ac:dyDescent="0.25">
      <c r="B4" s="252" t="s">
        <v>448</v>
      </c>
      <c r="C4" s="253"/>
      <c r="D4" s="253"/>
      <c r="E4" s="253"/>
      <c r="F4" s="253"/>
      <c r="G4" s="253"/>
      <c r="H4" s="253"/>
      <c r="I4" s="254"/>
    </row>
    <row r="5" spans="2:10" ht="10.5" customHeight="1" thickBot="1" x14ac:dyDescent="0.3">
      <c r="B5" s="255" t="s">
        <v>0</v>
      </c>
      <c r="C5" s="256"/>
      <c r="D5" s="256"/>
      <c r="E5" s="256"/>
      <c r="F5" s="256"/>
      <c r="G5" s="256"/>
      <c r="H5" s="256"/>
      <c r="I5" s="257"/>
    </row>
    <row r="6" spans="2:10" ht="10.5" customHeight="1" thickBot="1" x14ac:dyDescent="0.3">
      <c r="B6" s="240" t="s">
        <v>175</v>
      </c>
      <c r="C6" s="241"/>
      <c r="D6" s="244" t="s">
        <v>42</v>
      </c>
      <c r="E6" s="245"/>
      <c r="F6" s="245"/>
      <c r="G6" s="245"/>
      <c r="H6" s="246"/>
      <c r="I6" s="247" t="s">
        <v>179</v>
      </c>
    </row>
    <row r="7" spans="2:10" ht="17.25" thickBot="1" x14ac:dyDescent="0.3">
      <c r="B7" s="242"/>
      <c r="C7" s="243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48"/>
    </row>
    <row r="8" spans="2:10" ht="10.5" customHeight="1" x14ac:dyDescent="0.25">
      <c r="B8" s="238" t="s">
        <v>45</v>
      </c>
      <c r="C8" s="239"/>
      <c r="D8" s="128">
        <f>+D9+D17+D27+D37+D47+D57+D61+D70+D74</f>
        <v>239437001</v>
      </c>
      <c r="E8" s="128">
        <f>+E9+E17+E27+E37+E47+E57+E61+E70+E74</f>
        <v>72245388</v>
      </c>
      <c r="F8" s="128">
        <f>+F9+F17+F27+F37+F47+F57+F61+F70+F74</f>
        <v>311682390</v>
      </c>
      <c r="G8" s="128">
        <f>+G9+G17+G27+G37+G47+G57+G61+G70+G74</f>
        <v>143245051</v>
      </c>
      <c r="H8" s="128">
        <f>+H9+H17+H27+H37+H47+H57+H61+H70+H74</f>
        <v>142553773</v>
      </c>
      <c r="I8" s="128">
        <f>+F8-G8</f>
        <v>168437339</v>
      </c>
    </row>
    <row r="9" spans="2:10" ht="10.5" customHeight="1" x14ac:dyDescent="0.25">
      <c r="B9" s="234" t="s">
        <v>46</v>
      </c>
      <c r="C9" s="235"/>
      <c r="D9" s="59">
        <f>SUM(D10:D16)</f>
        <v>170567169</v>
      </c>
      <c r="E9" s="59">
        <f t="shared" ref="E9:H9" si="0">SUM(E10:E16)</f>
        <v>59134212</v>
      </c>
      <c r="F9" s="59">
        <f t="shared" si="0"/>
        <v>229701381</v>
      </c>
      <c r="G9" s="59">
        <f t="shared" si="0"/>
        <v>126452882</v>
      </c>
      <c r="H9" s="59">
        <f t="shared" si="0"/>
        <v>126433568</v>
      </c>
      <c r="I9" s="59">
        <f>+F9-G9</f>
        <v>103248499</v>
      </c>
    </row>
    <row r="10" spans="2:10" ht="10.5" customHeight="1" x14ac:dyDescent="0.25">
      <c r="B10" s="138"/>
      <c r="C10" s="129" t="s">
        <v>47</v>
      </c>
      <c r="D10" s="59">
        <v>8615884</v>
      </c>
      <c r="E10" s="59">
        <v>26915071</v>
      </c>
      <c r="F10" s="59">
        <v>35530955</v>
      </c>
      <c r="G10" s="59">
        <v>30967620</v>
      </c>
      <c r="H10" s="59">
        <v>30967620</v>
      </c>
      <c r="I10" s="59">
        <f t="shared" ref="I10:I73" si="1">+F10-G10</f>
        <v>4563335</v>
      </c>
      <c r="J10" s="130"/>
    </row>
    <row r="11" spans="2:10" ht="10.5" customHeight="1" x14ac:dyDescent="0.25">
      <c r="B11" s="138"/>
      <c r="C11" s="129" t="s">
        <v>48</v>
      </c>
      <c r="D11" s="59">
        <v>59934204</v>
      </c>
      <c r="E11" s="59">
        <v>5003427</v>
      </c>
      <c r="F11" s="59">
        <v>64937631</v>
      </c>
      <c r="G11" s="59">
        <v>23103082</v>
      </c>
      <c r="H11" s="59">
        <v>23083768</v>
      </c>
      <c r="I11" s="59">
        <f t="shared" si="1"/>
        <v>41834549</v>
      </c>
      <c r="J11" s="130"/>
    </row>
    <row r="12" spans="2:10" ht="10.5" customHeight="1" x14ac:dyDescent="0.25">
      <c r="B12" s="138"/>
      <c r="C12" s="129" t="s">
        <v>49</v>
      </c>
      <c r="D12" s="59">
        <v>45821453</v>
      </c>
      <c r="E12" s="59">
        <v>17090025</v>
      </c>
      <c r="F12" s="59">
        <v>62911478</v>
      </c>
      <c r="G12" s="59">
        <v>36547199</v>
      </c>
      <c r="H12" s="59">
        <v>36547199</v>
      </c>
      <c r="I12" s="59">
        <f t="shared" si="1"/>
        <v>26364279</v>
      </c>
      <c r="J12" s="130"/>
    </row>
    <row r="13" spans="2:10" ht="10.5" customHeight="1" x14ac:dyDescent="0.25">
      <c r="B13" s="138"/>
      <c r="C13" s="129" t="s">
        <v>50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f t="shared" si="1"/>
        <v>0</v>
      </c>
      <c r="J13" s="130"/>
    </row>
    <row r="14" spans="2:10" ht="10.5" customHeight="1" x14ac:dyDescent="0.25">
      <c r="B14" s="138"/>
      <c r="C14" s="129" t="s">
        <v>51</v>
      </c>
      <c r="D14" s="59">
        <v>48723396</v>
      </c>
      <c r="E14" s="59">
        <v>12770947</v>
      </c>
      <c r="F14" s="59">
        <v>61494343</v>
      </c>
      <c r="G14" s="59">
        <v>35517358</v>
      </c>
      <c r="H14" s="59">
        <v>35517358</v>
      </c>
      <c r="I14" s="59">
        <f t="shared" si="1"/>
        <v>25976985</v>
      </c>
      <c r="J14" s="130"/>
    </row>
    <row r="15" spans="2:10" ht="10.5" customHeight="1" x14ac:dyDescent="0.25">
      <c r="B15" s="138"/>
      <c r="C15" s="129" t="s">
        <v>52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f t="shared" si="1"/>
        <v>0</v>
      </c>
      <c r="J15" s="130"/>
    </row>
    <row r="16" spans="2:10" ht="10.5" customHeight="1" x14ac:dyDescent="0.25">
      <c r="B16" s="138"/>
      <c r="C16" s="129" t="s">
        <v>53</v>
      </c>
      <c r="D16" s="59">
        <v>7472232</v>
      </c>
      <c r="E16" s="59">
        <v>-2645258</v>
      </c>
      <c r="F16" s="59">
        <v>4826974</v>
      </c>
      <c r="G16" s="59">
        <v>317623</v>
      </c>
      <c r="H16" s="59">
        <v>317623</v>
      </c>
      <c r="I16" s="59">
        <f t="shared" si="1"/>
        <v>4509351</v>
      </c>
      <c r="J16" s="130"/>
    </row>
    <row r="17" spans="2:10" ht="10.5" customHeight="1" x14ac:dyDescent="0.25">
      <c r="B17" s="234" t="s">
        <v>54</v>
      </c>
      <c r="C17" s="235"/>
      <c r="D17" s="59">
        <f>SUM(D18:D26)</f>
        <v>22250939</v>
      </c>
      <c r="E17" s="59">
        <f>SUM(E18:E26)</f>
        <v>2285882</v>
      </c>
      <c r="F17" s="59">
        <f>SUM(F18:F26)</f>
        <v>24536821</v>
      </c>
      <c r="G17" s="59">
        <f>SUM(G18:G26)</f>
        <v>3152214</v>
      </c>
      <c r="H17" s="59">
        <f>SUM(H18:H26)</f>
        <v>3152214</v>
      </c>
      <c r="I17" s="59">
        <f>+F17-G17</f>
        <v>21384607</v>
      </c>
    </row>
    <row r="18" spans="2:10" ht="10.5" customHeight="1" x14ac:dyDescent="0.25">
      <c r="B18" s="138"/>
      <c r="C18" s="129" t="s">
        <v>55</v>
      </c>
      <c r="D18" s="59">
        <v>883361</v>
      </c>
      <c r="E18" s="59">
        <v>-151680</v>
      </c>
      <c r="F18" s="59">
        <v>731681</v>
      </c>
      <c r="G18" s="59">
        <v>78880</v>
      </c>
      <c r="H18" s="59">
        <v>78880</v>
      </c>
      <c r="I18" s="59">
        <f t="shared" si="1"/>
        <v>652801</v>
      </c>
      <c r="J18" s="130"/>
    </row>
    <row r="19" spans="2:10" ht="10.5" customHeight="1" x14ac:dyDescent="0.25">
      <c r="B19" s="138"/>
      <c r="C19" s="129" t="s">
        <v>56</v>
      </c>
      <c r="D19" s="59">
        <v>29834</v>
      </c>
      <c r="E19" s="59">
        <v>0</v>
      </c>
      <c r="F19" s="59">
        <v>29834</v>
      </c>
      <c r="G19" s="59">
        <v>0</v>
      </c>
      <c r="H19" s="59">
        <v>0</v>
      </c>
      <c r="I19" s="59">
        <f t="shared" si="1"/>
        <v>29834</v>
      </c>
      <c r="J19" s="130"/>
    </row>
    <row r="20" spans="2:10" ht="10.5" customHeight="1" x14ac:dyDescent="0.25">
      <c r="B20" s="138"/>
      <c r="C20" s="129" t="s">
        <v>57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f t="shared" si="1"/>
        <v>0</v>
      </c>
      <c r="J20" s="130"/>
    </row>
    <row r="21" spans="2:10" ht="10.5" customHeight="1" x14ac:dyDescent="0.25">
      <c r="B21" s="138"/>
      <c r="C21" s="129" t="s">
        <v>58</v>
      </c>
      <c r="D21" s="59">
        <v>3500</v>
      </c>
      <c r="E21" s="59">
        <v>228</v>
      </c>
      <c r="F21" s="59">
        <v>3728</v>
      </c>
      <c r="G21" s="59">
        <v>1072</v>
      </c>
      <c r="H21" s="59">
        <v>1072</v>
      </c>
      <c r="I21" s="59">
        <f t="shared" si="1"/>
        <v>2656</v>
      </c>
      <c r="J21" s="130"/>
    </row>
    <row r="22" spans="2:10" ht="10.5" customHeight="1" x14ac:dyDescent="0.25">
      <c r="B22" s="138"/>
      <c r="C22" s="129" t="s">
        <v>59</v>
      </c>
      <c r="D22" s="59">
        <v>20579644</v>
      </c>
      <c r="E22" s="59">
        <v>2336868</v>
      </c>
      <c r="F22" s="59">
        <v>22916512</v>
      </c>
      <c r="G22" s="59">
        <v>3072262</v>
      </c>
      <c r="H22" s="59">
        <v>3072262</v>
      </c>
      <c r="I22" s="59">
        <f t="shared" si="1"/>
        <v>19844250</v>
      </c>
      <c r="J22" s="130"/>
    </row>
    <row r="23" spans="2:10" ht="10.5" customHeight="1" x14ac:dyDescent="0.25">
      <c r="B23" s="138"/>
      <c r="C23" s="129" t="s">
        <v>60</v>
      </c>
      <c r="D23" s="59">
        <v>256000</v>
      </c>
      <c r="E23" s="59">
        <v>0</v>
      </c>
      <c r="F23" s="59">
        <v>256000</v>
      </c>
      <c r="G23" s="59">
        <v>0</v>
      </c>
      <c r="H23" s="59">
        <v>0</v>
      </c>
      <c r="I23" s="59">
        <f t="shared" si="1"/>
        <v>256000</v>
      </c>
      <c r="J23" s="130"/>
    </row>
    <row r="24" spans="2:10" ht="10.5" customHeight="1" x14ac:dyDescent="0.25">
      <c r="B24" s="138"/>
      <c r="C24" s="129" t="s">
        <v>61</v>
      </c>
      <c r="D24" s="59">
        <v>0</v>
      </c>
      <c r="E24" s="59">
        <v>82620</v>
      </c>
      <c r="F24" s="59">
        <v>82620</v>
      </c>
      <c r="G24" s="59">
        <v>0</v>
      </c>
      <c r="H24" s="59">
        <v>0</v>
      </c>
      <c r="I24" s="59">
        <f t="shared" si="1"/>
        <v>82620</v>
      </c>
      <c r="J24" s="130"/>
    </row>
    <row r="25" spans="2:10" ht="10.5" customHeight="1" x14ac:dyDescent="0.25">
      <c r="B25" s="138"/>
      <c r="C25" s="129" t="s">
        <v>62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f t="shared" si="1"/>
        <v>0</v>
      </c>
      <c r="J25" s="130"/>
    </row>
    <row r="26" spans="2:10" ht="10.5" customHeight="1" x14ac:dyDescent="0.25">
      <c r="B26" s="138"/>
      <c r="C26" s="129" t="s">
        <v>63</v>
      </c>
      <c r="D26" s="59">
        <v>498600</v>
      </c>
      <c r="E26" s="59">
        <v>17846</v>
      </c>
      <c r="F26" s="59">
        <v>516446</v>
      </c>
      <c r="G26" s="59">
        <v>0</v>
      </c>
      <c r="H26" s="59">
        <v>0</v>
      </c>
      <c r="I26" s="59">
        <f t="shared" si="1"/>
        <v>516446</v>
      </c>
      <c r="J26" s="130"/>
    </row>
    <row r="27" spans="2:10" ht="10.5" customHeight="1" x14ac:dyDescent="0.25">
      <c r="B27" s="234" t="s">
        <v>64</v>
      </c>
      <c r="C27" s="235"/>
      <c r="D27" s="59">
        <f>SUM(D28:D36)</f>
        <v>25728852</v>
      </c>
      <c r="E27" s="59">
        <f>SUM(E28:E36)</f>
        <v>10471995</v>
      </c>
      <c r="F27" s="59">
        <f>SUM(F28:F36)</f>
        <v>36200848</v>
      </c>
      <c r="G27" s="59">
        <f>SUM(G28:G36)</f>
        <v>10810878</v>
      </c>
      <c r="H27" s="59">
        <f>SUM(H28:H36)</f>
        <v>10138914</v>
      </c>
      <c r="I27" s="59">
        <f t="shared" si="1"/>
        <v>25389970</v>
      </c>
    </row>
    <row r="28" spans="2:10" ht="10.5" customHeight="1" x14ac:dyDescent="0.25">
      <c r="B28" s="138"/>
      <c r="C28" s="129" t="s">
        <v>65</v>
      </c>
      <c r="D28" s="59">
        <v>1440645</v>
      </c>
      <c r="E28" s="59">
        <v>1104172</v>
      </c>
      <c r="F28" s="59">
        <v>2544817</v>
      </c>
      <c r="G28" s="59">
        <v>1495768</v>
      </c>
      <c r="H28" s="59">
        <v>840044</v>
      </c>
      <c r="I28" s="59">
        <f t="shared" si="1"/>
        <v>1049049</v>
      </c>
      <c r="J28" s="130"/>
    </row>
    <row r="29" spans="2:10" ht="10.5" customHeight="1" x14ac:dyDescent="0.25">
      <c r="B29" s="138"/>
      <c r="C29" s="129" t="s">
        <v>66</v>
      </c>
      <c r="D29" s="59">
        <v>1143510</v>
      </c>
      <c r="E29" s="59">
        <v>-569310</v>
      </c>
      <c r="F29" s="59">
        <v>574200</v>
      </c>
      <c r="G29" s="59">
        <v>0</v>
      </c>
      <c r="H29" s="59">
        <v>0</v>
      </c>
      <c r="I29" s="59">
        <f t="shared" si="1"/>
        <v>574200</v>
      </c>
      <c r="J29" s="130"/>
    </row>
    <row r="30" spans="2:10" ht="10.5" customHeight="1" x14ac:dyDescent="0.25">
      <c r="B30" s="138"/>
      <c r="C30" s="129" t="s">
        <v>67</v>
      </c>
      <c r="D30" s="59">
        <v>18817408</v>
      </c>
      <c r="E30" s="59">
        <v>199850</v>
      </c>
      <c r="F30" s="59">
        <v>19017258</v>
      </c>
      <c r="G30" s="59">
        <v>572858</v>
      </c>
      <c r="H30" s="59">
        <v>572858</v>
      </c>
      <c r="I30" s="59">
        <f t="shared" si="1"/>
        <v>18444400</v>
      </c>
      <c r="J30" s="130"/>
    </row>
    <row r="31" spans="2:10" ht="10.5" customHeight="1" x14ac:dyDescent="0.25">
      <c r="B31" s="138"/>
      <c r="C31" s="129" t="s">
        <v>68</v>
      </c>
      <c r="D31" s="59">
        <v>168723</v>
      </c>
      <c r="E31" s="59">
        <v>-7208</v>
      </c>
      <c r="F31" s="59">
        <v>161515</v>
      </c>
      <c r="G31" s="59">
        <v>6141</v>
      </c>
      <c r="H31" s="59">
        <v>6141</v>
      </c>
      <c r="I31" s="59">
        <f t="shared" si="1"/>
        <v>155374</v>
      </c>
      <c r="J31" s="130"/>
    </row>
    <row r="32" spans="2:10" ht="10.5" customHeight="1" x14ac:dyDescent="0.25">
      <c r="B32" s="138"/>
      <c r="C32" s="129" t="s">
        <v>69</v>
      </c>
      <c r="D32" s="59">
        <v>209989</v>
      </c>
      <c r="E32" s="59">
        <v>4407702</v>
      </c>
      <c r="F32" s="59">
        <v>4617691</v>
      </c>
      <c r="G32" s="59">
        <v>4499572</v>
      </c>
      <c r="H32" s="59">
        <v>4499572</v>
      </c>
      <c r="I32" s="59">
        <f t="shared" si="1"/>
        <v>118119</v>
      </c>
      <c r="J32" s="130"/>
    </row>
    <row r="33" spans="2:10" ht="10.5" customHeight="1" x14ac:dyDescent="0.25">
      <c r="B33" s="138"/>
      <c r="C33" s="129" t="s">
        <v>70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f t="shared" si="1"/>
        <v>0</v>
      </c>
      <c r="J33" s="130"/>
    </row>
    <row r="34" spans="2:10" ht="10.5" customHeight="1" x14ac:dyDescent="0.25">
      <c r="B34" s="138"/>
      <c r="C34" s="129" t="s">
        <v>71</v>
      </c>
      <c r="D34" s="59">
        <v>717315</v>
      </c>
      <c r="E34" s="59">
        <v>-283324</v>
      </c>
      <c r="F34" s="59">
        <v>433991</v>
      </c>
      <c r="G34" s="59">
        <v>9500</v>
      </c>
      <c r="H34" s="59">
        <v>9500</v>
      </c>
      <c r="I34" s="59">
        <f t="shared" si="1"/>
        <v>424491</v>
      </c>
      <c r="J34" s="130"/>
    </row>
    <row r="35" spans="2:10" ht="10.5" customHeight="1" x14ac:dyDescent="0.25">
      <c r="B35" s="138"/>
      <c r="C35" s="129" t="s">
        <v>72</v>
      </c>
      <c r="D35" s="59">
        <v>3188497</v>
      </c>
      <c r="E35" s="59">
        <v>67448</v>
      </c>
      <c r="F35" s="59">
        <v>3255946</v>
      </c>
      <c r="G35" s="59">
        <v>39440</v>
      </c>
      <c r="H35" s="59">
        <v>23200</v>
      </c>
      <c r="I35" s="59">
        <f t="shared" si="1"/>
        <v>3216506</v>
      </c>
      <c r="J35" s="130"/>
    </row>
    <row r="36" spans="2:10" ht="10.5" customHeight="1" x14ac:dyDescent="0.25">
      <c r="B36" s="138"/>
      <c r="C36" s="129" t="s">
        <v>73</v>
      </c>
      <c r="D36" s="59">
        <v>42765</v>
      </c>
      <c r="E36" s="59">
        <v>5552665</v>
      </c>
      <c r="F36" s="59">
        <v>5595430</v>
      </c>
      <c r="G36" s="59">
        <v>4187599</v>
      </c>
      <c r="H36" s="59">
        <v>4187599</v>
      </c>
      <c r="I36" s="59">
        <f t="shared" si="1"/>
        <v>1407831</v>
      </c>
      <c r="J36" s="130"/>
    </row>
    <row r="37" spans="2:10" ht="10.5" customHeight="1" x14ac:dyDescent="0.25">
      <c r="B37" s="234" t="s">
        <v>74</v>
      </c>
      <c r="C37" s="235"/>
      <c r="D37" s="59">
        <f>SUM(D38:D46)</f>
        <v>5720000</v>
      </c>
      <c r="E37" s="59">
        <f>SUM(E38:E46)</f>
        <v>161097</v>
      </c>
      <c r="F37" s="59">
        <f>SUM(F38:F46)</f>
        <v>5881097</v>
      </c>
      <c r="G37" s="59">
        <f>SUM(G38:G46)</f>
        <v>2812209</v>
      </c>
      <c r="H37" s="59">
        <f>SUM(H38:H46)</f>
        <v>2812209</v>
      </c>
      <c r="I37" s="59">
        <f t="shared" si="1"/>
        <v>3068888</v>
      </c>
    </row>
    <row r="38" spans="2:10" ht="10.5" customHeight="1" x14ac:dyDescent="0.25">
      <c r="B38" s="138"/>
      <c r="C38" s="129" t="s">
        <v>75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f t="shared" si="1"/>
        <v>0</v>
      </c>
      <c r="J38" s="130"/>
    </row>
    <row r="39" spans="2:10" ht="10.5" customHeight="1" x14ac:dyDescent="0.25">
      <c r="B39" s="138"/>
      <c r="C39" s="129" t="s">
        <v>76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0</v>
      </c>
      <c r="J39" s="130"/>
    </row>
    <row r="40" spans="2:10" ht="10.5" customHeight="1" x14ac:dyDescent="0.25">
      <c r="B40" s="138"/>
      <c r="C40" s="129" t="s">
        <v>77</v>
      </c>
      <c r="D40" s="59">
        <v>1220000</v>
      </c>
      <c r="E40" s="59">
        <v>161097</v>
      </c>
      <c r="F40" s="59">
        <v>1381097</v>
      </c>
      <c r="G40" s="59">
        <v>663648</v>
      </c>
      <c r="H40" s="59">
        <v>663648</v>
      </c>
      <c r="I40" s="59">
        <f t="shared" si="1"/>
        <v>717449</v>
      </c>
      <c r="J40" s="130"/>
    </row>
    <row r="41" spans="2:10" ht="10.5" customHeight="1" x14ac:dyDescent="0.25">
      <c r="B41" s="138"/>
      <c r="C41" s="129" t="s">
        <v>78</v>
      </c>
      <c r="D41" s="59">
        <v>4500000</v>
      </c>
      <c r="E41" s="59">
        <v>0</v>
      </c>
      <c r="F41" s="59">
        <v>4500000</v>
      </c>
      <c r="G41" s="59">
        <v>2148561</v>
      </c>
      <c r="H41" s="59">
        <v>2148561</v>
      </c>
      <c r="I41" s="59">
        <f t="shared" si="1"/>
        <v>2351439</v>
      </c>
      <c r="J41" s="130"/>
    </row>
    <row r="42" spans="2:10" ht="10.5" customHeight="1" x14ac:dyDescent="0.25">
      <c r="B42" s="138"/>
      <c r="C42" s="129" t="s">
        <v>79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f t="shared" si="1"/>
        <v>0</v>
      </c>
      <c r="J42" s="130"/>
    </row>
    <row r="43" spans="2:10" ht="10.5" customHeight="1" x14ac:dyDescent="0.25">
      <c r="B43" s="138"/>
      <c r="C43" s="129" t="s">
        <v>80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f t="shared" si="1"/>
        <v>0</v>
      </c>
      <c r="J43" s="130"/>
    </row>
    <row r="44" spans="2:10" ht="10.5" customHeight="1" x14ac:dyDescent="0.25">
      <c r="B44" s="138"/>
      <c r="C44" s="129" t="s">
        <v>81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f t="shared" si="1"/>
        <v>0</v>
      </c>
      <c r="J44" s="130"/>
    </row>
    <row r="45" spans="2:10" ht="10.5" customHeight="1" x14ac:dyDescent="0.25">
      <c r="B45" s="138"/>
      <c r="C45" s="129" t="s">
        <v>82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f t="shared" si="1"/>
        <v>0</v>
      </c>
      <c r="J45" s="130"/>
    </row>
    <row r="46" spans="2:10" ht="10.5" customHeight="1" x14ac:dyDescent="0.25">
      <c r="B46" s="138"/>
      <c r="C46" s="129" t="s">
        <v>83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f t="shared" si="1"/>
        <v>0</v>
      </c>
      <c r="J46" s="130"/>
    </row>
    <row r="47" spans="2:10" ht="10.5" customHeight="1" x14ac:dyDescent="0.25">
      <c r="B47" s="234" t="s">
        <v>84</v>
      </c>
      <c r="C47" s="235"/>
      <c r="D47" s="59">
        <f>SUM(D48:D56)</f>
        <v>4170041</v>
      </c>
      <c r="E47" s="59">
        <f>SUM(E48:E56)</f>
        <v>192202</v>
      </c>
      <c r="F47" s="59">
        <f>SUM(F48:F56)</f>
        <v>4362243</v>
      </c>
      <c r="G47" s="59">
        <f>SUM(G48:G56)</f>
        <v>16868</v>
      </c>
      <c r="H47" s="59">
        <f>SUM(H48:H56)</f>
        <v>16868</v>
      </c>
      <c r="I47" s="59">
        <f t="shared" si="1"/>
        <v>4345375</v>
      </c>
    </row>
    <row r="48" spans="2:10" ht="10.5" customHeight="1" x14ac:dyDescent="0.25">
      <c r="B48" s="138"/>
      <c r="C48" s="129" t="s">
        <v>85</v>
      </c>
      <c r="D48" s="59">
        <v>245041</v>
      </c>
      <c r="E48" s="59">
        <v>-97041</v>
      </c>
      <c r="F48" s="59">
        <v>148000</v>
      </c>
      <c r="G48" s="59">
        <v>0</v>
      </c>
      <c r="H48" s="59">
        <v>0</v>
      </c>
      <c r="I48" s="59">
        <f t="shared" si="1"/>
        <v>148000</v>
      </c>
      <c r="J48" s="130"/>
    </row>
    <row r="49" spans="2:10" ht="10.5" customHeight="1" x14ac:dyDescent="0.25">
      <c r="B49" s="138"/>
      <c r="C49" s="129" t="s">
        <v>86</v>
      </c>
      <c r="D49" s="59">
        <v>0</v>
      </c>
      <c r="E49" s="59">
        <v>27000</v>
      </c>
      <c r="F49" s="59">
        <v>27000</v>
      </c>
      <c r="G49" s="59">
        <v>0</v>
      </c>
      <c r="H49" s="59">
        <v>0</v>
      </c>
      <c r="I49" s="59">
        <f t="shared" si="1"/>
        <v>27000</v>
      </c>
      <c r="J49" s="130"/>
    </row>
    <row r="50" spans="2:10" ht="10.5" customHeight="1" x14ac:dyDescent="0.25">
      <c r="B50" s="138"/>
      <c r="C50" s="129" t="s">
        <v>87</v>
      </c>
      <c r="D50" s="59">
        <v>3925000</v>
      </c>
      <c r="E50" s="59">
        <v>26668</v>
      </c>
      <c r="F50" s="59">
        <v>3951668</v>
      </c>
      <c r="G50" s="59">
        <v>16868</v>
      </c>
      <c r="H50" s="59">
        <v>16868</v>
      </c>
      <c r="I50" s="59">
        <f t="shared" si="1"/>
        <v>3934800</v>
      </c>
      <c r="J50" s="130"/>
    </row>
    <row r="51" spans="2:10" ht="10.5" customHeight="1" x14ac:dyDescent="0.25">
      <c r="B51" s="138"/>
      <c r="C51" s="129" t="s">
        <v>88</v>
      </c>
      <c r="D51" s="59">
        <v>0</v>
      </c>
      <c r="E51" s="59">
        <v>235575</v>
      </c>
      <c r="F51" s="59">
        <v>235575</v>
      </c>
      <c r="G51" s="59">
        <v>0</v>
      </c>
      <c r="H51" s="59">
        <v>0</v>
      </c>
      <c r="I51" s="59">
        <f t="shared" si="1"/>
        <v>235575</v>
      </c>
      <c r="J51" s="130"/>
    </row>
    <row r="52" spans="2:10" ht="10.5" customHeight="1" x14ac:dyDescent="0.25">
      <c r="B52" s="138"/>
      <c r="C52" s="129" t="s">
        <v>89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f t="shared" si="1"/>
        <v>0</v>
      </c>
      <c r="J52" s="130"/>
    </row>
    <row r="53" spans="2:10" ht="10.5" customHeight="1" x14ac:dyDescent="0.25">
      <c r="B53" s="138"/>
      <c r="C53" s="129" t="s">
        <v>90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f t="shared" si="1"/>
        <v>0</v>
      </c>
      <c r="J53" s="130"/>
    </row>
    <row r="54" spans="2:10" ht="10.5" customHeight="1" x14ac:dyDescent="0.25">
      <c r="B54" s="138"/>
      <c r="C54" s="129" t="s">
        <v>91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f t="shared" si="1"/>
        <v>0</v>
      </c>
      <c r="J54" s="130"/>
    </row>
    <row r="55" spans="2:10" ht="10.5" customHeight="1" x14ac:dyDescent="0.25">
      <c r="B55" s="138"/>
      <c r="C55" s="129" t="s">
        <v>92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f t="shared" si="1"/>
        <v>0</v>
      </c>
      <c r="J55" s="130"/>
    </row>
    <row r="56" spans="2:10" ht="10.5" customHeight="1" x14ac:dyDescent="0.25">
      <c r="B56" s="138"/>
      <c r="C56" s="129" t="s">
        <v>93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f t="shared" si="1"/>
        <v>0</v>
      </c>
      <c r="J56" s="130"/>
    </row>
    <row r="57" spans="2:10" ht="10.5" customHeight="1" x14ac:dyDescent="0.25">
      <c r="B57" s="234" t="s">
        <v>94</v>
      </c>
      <c r="C57" s="235"/>
      <c r="D57" s="59">
        <f t="shared" ref="D57:E57" si="2">SUM(D58:D60)</f>
        <v>11000000</v>
      </c>
      <c r="E57" s="59">
        <f t="shared" si="2"/>
        <v>0</v>
      </c>
      <c r="F57" s="59">
        <f>SUM(F58:F60)</f>
        <v>11000000</v>
      </c>
      <c r="G57" s="59">
        <f>SUM(G58:G60)</f>
        <v>0</v>
      </c>
      <c r="H57" s="59">
        <f>SUM(H58:H60)</f>
        <v>0</v>
      </c>
      <c r="I57" s="59">
        <f>+F57-G57</f>
        <v>11000000</v>
      </c>
    </row>
    <row r="58" spans="2:10" ht="10.5" customHeight="1" x14ac:dyDescent="0.25">
      <c r="B58" s="138"/>
      <c r="C58" s="129" t="s">
        <v>95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f>+F58-G58</f>
        <v>0</v>
      </c>
    </row>
    <row r="59" spans="2:10" ht="10.5" customHeight="1" x14ac:dyDescent="0.25">
      <c r="B59" s="138"/>
      <c r="C59" s="129" t="s">
        <v>96</v>
      </c>
      <c r="D59" s="59">
        <v>11000000</v>
      </c>
      <c r="E59" s="59">
        <v>0</v>
      </c>
      <c r="F59" s="59">
        <v>11000000</v>
      </c>
      <c r="G59" s="59">
        <v>0</v>
      </c>
      <c r="H59" s="59">
        <v>0</v>
      </c>
      <c r="I59" s="59">
        <f t="shared" si="1"/>
        <v>11000000</v>
      </c>
    </row>
    <row r="60" spans="2:10" ht="10.5" customHeight="1" x14ac:dyDescent="0.25">
      <c r="B60" s="138"/>
      <c r="C60" s="129" t="s">
        <v>97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f t="shared" si="1"/>
        <v>0</v>
      </c>
    </row>
    <row r="61" spans="2:10" ht="10.5" customHeight="1" x14ac:dyDescent="0.25">
      <c r="B61" s="234" t="s">
        <v>98</v>
      </c>
      <c r="C61" s="235"/>
      <c r="D61" s="59">
        <f>SUM(D62:D69)</f>
        <v>0</v>
      </c>
      <c r="E61" s="59">
        <f t="shared" ref="E61:H61" si="3">SUM(E62:E69)</f>
        <v>0</v>
      </c>
      <c r="F61" s="59">
        <f t="shared" si="3"/>
        <v>0</v>
      </c>
      <c r="G61" s="59">
        <f t="shared" si="3"/>
        <v>0</v>
      </c>
      <c r="H61" s="59">
        <f t="shared" si="3"/>
        <v>0</v>
      </c>
      <c r="I61" s="59">
        <f t="shared" si="1"/>
        <v>0</v>
      </c>
    </row>
    <row r="62" spans="2:10" ht="10.5" customHeight="1" x14ac:dyDescent="0.25">
      <c r="B62" s="138"/>
      <c r="C62" s="129" t="s">
        <v>99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f t="shared" si="1"/>
        <v>0</v>
      </c>
    </row>
    <row r="63" spans="2:10" ht="10.5" customHeight="1" x14ac:dyDescent="0.25">
      <c r="B63" s="138"/>
      <c r="C63" s="129" t="s">
        <v>100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f t="shared" si="1"/>
        <v>0</v>
      </c>
    </row>
    <row r="64" spans="2:10" ht="10.5" customHeight="1" x14ac:dyDescent="0.25">
      <c r="B64" s="138"/>
      <c r="C64" s="129" t="s">
        <v>101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f t="shared" si="1"/>
        <v>0</v>
      </c>
    </row>
    <row r="65" spans="2:9" ht="10.5" customHeight="1" x14ac:dyDescent="0.25">
      <c r="B65" s="138"/>
      <c r="C65" s="129" t="s">
        <v>102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f t="shared" si="1"/>
        <v>0</v>
      </c>
    </row>
    <row r="66" spans="2:9" ht="10.5" customHeight="1" x14ac:dyDescent="0.25">
      <c r="B66" s="138"/>
      <c r="C66" s="129" t="s">
        <v>103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f t="shared" si="1"/>
        <v>0</v>
      </c>
    </row>
    <row r="67" spans="2:9" ht="10.5" customHeight="1" x14ac:dyDescent="0.25">
      <c r="B67" s="138"/>
      <c r="C67" s="129" t="s">
        <v>104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f t="shared" si="1"/>
        <v>0</v>
      </c>
    </row>
    <row r="68" spans="2:9" ht="10.5" customHeight="1" x14ac:dyDescent="0.25">
      <c r="B68" s="138"/>
      <c r="C68" s="129" t="s">
        <v>105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f t="shared" si="1"/>
        <v>0</v>
      </c>
    </row>
    <row r="69" spans="2:9" ht="10.5" customHeight="1" x14ac:dyDescent="0.25">
      <c r="B69" s="138"/>
      <c r="C69" s="129" t="s">
        <v>106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f t="shared" si="1"/>
        <v>0</v>
      </c>
    </row>
    <row r="70" spans="2:9" ht="10.5" customHeight="1" x14ac:dyDescent="0.25">
      <c r="B70" s="234" t="s">
        <v>107</v>
      </c>
      <c r="C70" s="235"/>
      <c r="D70" s="59">
        <f>SUM(D71:D73)</f>
        <v>0</v>
      </c>
      <c r="E70" s="59">
        <f>SUM(E71:E73)</f>
        <v>0</v>
      </c>
      <c r="F70" s="59">
        <f>SUM(F71:F73)</f>
        <v>0</v>
      </c>
      <c r="G70" s="59">
        <f>SUM(G71:G73)</f>
        <v>0</v>
      </c>
      <c r="H70" s="59">
        <f>SUM(H71:H73)</f>
        <v>0</v>
      </c>
      <c r="I70" s="59">
        <f t="shared" si="1"/>
        <v>0</v>
      </c>
    </row>
    <row r="71" spans="2:9" ht="10.5" customHeight="1" x14ac:dyDescent="0.25">
      <c r="B71" s="138"/>
      <c r="C71" s="129" t="s">
        <v>108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f t="shared" si="1"/>
        <v>0</v>
      </c>
    </row>
    <row r="72" spans="2:9" ht="10.5" customHeight="1" x14ac:dyDescent="0.25">
      <c r="B72" s="138"/>
      <c r="C72" s="129" t="s">
        <v>109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f t="shared" si="1"/>
        <v>0</v>
      </c>
    </row>
    <row r="73" spans="2:9" ht="10.5" customHeight="1" x14ac:dyDescent="0.25">
      <c r="B73" s="138"/>
      <c r="C73" s="129" t="s">
        <v>110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f t="shared" si="1"/>
        <v>0</v>
      </c>
    </row>
    <row r="74" spans="2:9" ht="10.5" customHeight="1" x14ac:dyDescent="0.25">
      <c r="B74" s="234" t="s">
        <v>111</v>
      </c>
      <c r="C74" s="235"/>
      <c r="D74" s="59">
        <f>SUM(D75:D81)</f>
        <v>0</v>
      </c>
      <c r="E74" s="59">
        <f t="shared" ref="E74:H74" si="4">SUM(E75:E81)</f>
        <v>0</v>
      </c>
      <c r="F74" s="59">
        <f t="shared" si="4"/>
        <v>0</v>
      </c>
      <c r="G74" s="59">
        <f t="shared" si="4"/>
        <v>0</v>
      </c>
      <c r="H74" s="59">
        <f t="shared" si="4"/>
        <v>0</v>
      </c>
      <c r="I74" s="59">
        <f t="shared" ref="I74:I137" si="5">+F74-G74</f>
        <v>0</v>
      </c>
    </row>
    <row r="75" spans="2:9" ht="10.5" customHeight="1" x14ac:dyDescent="0.25">
      <c r="B75" s="138"/>
      <c r="C75" s="129" t="s">
        <v>112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f t="shared" si="5"/>
        <v>0</v>
      </c>
    </row>
    <row r="76" spans="2:9" ht="10.5" customHeight="1" x14ac:dyDescent="0.25">
      <c r="B76" s="138"/>
      <c r="C76" s="129" t="s">
        <v>113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5"/>
        <v>0</v>
      </c>
    </row>
    <row r="77" spans="2:9" ht="10.5" customHeight="1" x14ac:dyDescent="0.25">
      <c r="B77" s="138"/>
      <c r="C77" s="129" t="s">
        <v>114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f t="shared" si="5"/>
        <v>0</v>
      </c>
    </row>
    <row r="78" spans="2:9" ht="10.5" customHeight="1" x14ac:dyDescent="0.25">
      <c r="B78" s="138"/>
      <c r="C78" s="129" t="s">
        <v>115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f t="shared" si="5"/>
        <v>0</v>
      </c>
    </row>
    <row r="79" spans="2:9" ht="10.5" customHeight="1" x14ac:dyDescent="0.25">
      <c r="B79" s="138"/>
      <c r="C79" s="129" t="s">
        <v>116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f t="shared" si="5"/>
        <v>0</v>
      </c>
    </row>
    <row r="80" spans="2:9" ht="10.5" customHeight="1" x14ac:dyDescent="0.25">
      <c r="B80" s="138"/>
      <c r="C80" s="129" t="s">
        <v>117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f t="shared" si="5"/>
        <v>0</v>
      </c>
    </row>
    <row r="81" spans="2:10" ht="10.5" customHeight="1" x14ac:dyDescent="0.25">
      <c r="B81" s="144"/>
      <c r="C81" s="145" t="s">
        <v>118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f t="shared" si="5"/>
        <v>0</v>
      </c>
    </row>
    <row r="82" spans="2:10" ht="10.5" customHeight="1" x14ac:dyDescent="0.25">
      <c r="B82" s="236" t="s">
        <v>119</v>
      </c>
      <c r="C82" s="237"/>
      <c r="D82" s="128">
        <f>+D83+D91+D101+D111+D121+D131+D135+D144+D148</f>
        <v>1729813619</v>
      </c>
      <c r="E82" s="128">
        <f>+E83+E91+E101+E111+E121+E131+E135+E144+E148</f>
        <v>240322218</v>
      </c>
      <c r="F82" s="128">
        <f>+F83+F91+F101+F111+F121+F131+F135+F144+F148</f>
        <v>1970135836</v>
      </c>
      <c r="G82" s="128">
        <f>+G83+G91+G101+G111+G121+G131+G135+G144+G148</f>
        <v>939341321</v>
      </c>
      <c r="H82" s="128">
        <f>+H83+H91+H101+H111+H121+H131+H135+H144+H148</f>
        <v>939180531</v>
      </c>
      <c r="I82" s="128">
        <f t="shared" si="5"/>
        <v>1030794515</v>
      </c>
    </row>
    <row r="83" spans="2:10" ht="10.5" customHeight="1" x14ac:dyDescent="0.25">
      <c r="B83" s="234" t="s">
        <v>46</v>
      </c>
      <c r="C83" s="235"/>
      <c r="D83" s="59">
        <f>SUM(D84:D90)</f>
        <v>1452172319</v>
      </c>
      <c r="E83" s="59">
        <f>SUM(E84:E90)</f>
        <v>161829484</v>
      </c>
      <c r="F83" s="59">
        <f>SUM(F84:F90)</f>
        <v>1614001803</v>
      </c>
      <c r="G83" s="59">
        <f>SUM(G84:G90)</f>
        <v>812902849</v>
      </c>
      <c r="H83" s="59">
        <f>SUM(H84:H90)</f>
        <v>812902847</v>
      </c>
      <c r="I83" s="59">
        <f>+F83-G83</f>
        <v>801098954</v>
      </c>
      <c r="J83" s="131"/>
    </row>
    <row r="84" spans="2:10" ht="10.5" customHeight="1" x14ac:dyDescent="0.25">
      <c r="B84" s="138"/>
      <c r="C84" s="129" t="s">
        <v>47</v>
      </c>
      <c r="D84" s="59">
        <v>906987771</v>
      </c>
      <c r="E84" s="59">
        <v>-95107279</v>
      </c>
      <c r="F84" s="59">
        <v>811880492</v>
      </c>
      <c r="G84" s="59">
        <v>308439702</v>
      </c>
      <c r="H84" s="59">
        <v>308439700</v>
      </c>
      <c r="I84" s="59">
        <f t="shared" ref="I84:I90" si="6">+F84-G84</f>
        <v>503440790</v>
      </c>
      <c r="J84" s="130"/>
    </row>
    <row r="85" spans="2:10" ht="10.5" customHeight="1" x14ac:dyDescent="0.25">
      <c r="B85" s="138"/>
      <c r="C85" s="129" t="s">
        <v>48</v>
      </c>
      <c r="D85" s="59">
        <v>1630656</v>
      </c>
      <c r="E85" s="59">
        <v>32192949</v>
      </c>
      <c r="F85" s="59">
        <v>33823605</v>
      </c>
      <c r="G85" s="59">
        <v>20280016</v>
      </c>
      <c r="H85" s="59">
        <v>20280016</v>
      </c>
      <c r="I85" s="59">
        <f t="shared" si="6"/>
        <v>13543589</v>
      </c>
      <c r="J85" s="130"/>
    </row>
    <row r="86" spans="2:10" ht="10.5" customHeight="1" x14ac:dyDescent="0.25">
      <c r="B86" s="138"/>
      <c r="C86" s="129" t="s">
        <v>49</v>
      </c>
      <c r="D86" s="59">
        <v>200625967</v>
      </c>
      <c r="E86" s="59">
        <v>94311513</v>
      </c>
      <c r="F86" s="59">
        <v>294937480</v>
      </c>
      <c r="G86" s="59">
        <v>193965964</v>
      </c>
      <c r="H86" s="59">
        <v>193965964</v>
      </c>
      <c r="I86" s="59">
        <f t="shared" si="6"/>
        <v>100971516</v>
      </c>
      <c r="J86" s="130"/>
    </row>
    <row r="87" spans="2:10" ht="10.5" customHeight="1" x14ac:dyDescent="0.25">
      <c r="B87" s="138"/>
      <c r="C87" s="129" t="s">
        <v>50</v>
      </c>
      <c r="D87" s="59">
        <v>75969449</v>
      </c>
      <c r="E87" s="59">
        <v>41658360</v>
      </c>
      <c r="F87" s="59">
        <v>117627809</v>
      </c>
      <c r="G87" s="59">
        <v>66895855</v>
      </c>
      <c r="H87" s="59">
        <v>66895855</v>
      </c>
      <c r="I87" s="59">
        <f t="shared" si="6"/>
        <v>50731954</v>
      </c>
      <c r="J87" s="130"/>
    </row>
    <row r="88" spans="2:10" ht="10.5" customHeight="1" x14ac:dyDescent="0.25">
      <c r="B88" s="138"/>
      <c r="C88" s="129" t="s">
        <v>51</v>
      </c>
      <c r="D88" s="59">
        <v>237736671</v>
      </c>
      <c r="E88" s="59">
        <v>98095810</v>
      </c>
      <c r="F88" s="59">
        <v>335832481</v>
      </c>
      <c r="G88" s="59">
        <v>218330233</v>
      </c>
      <c r="H88" s="59">
        <v>218330233</v>
      </c>
      <c r="I88" s="59">
        <f t="shared" si="6"/>
        <v>117502248</v>
      </c>
      <c r="J88" s="130"/>
    </row>
    <row r="89" spans="2:10" ht="10.5" customHeight="1" x14ac:dyDescent="0.25">
      <c r="B89" s="138"/>
      <c r="C89" s="129" t="s">
        <v>52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f t="shared" si="6"/>
        <v>0</v>
      </c>
      <c r="J89" s="130"/>
    </row>
    <row r="90" spans="2:10" ht="10.5" customHeight="1" x14ac:dyDescent="0.25">
      <c r="B90" s="138"/>
      <c r="C90" s="129" t="s">
        <v>53</v>
      </c>
      <c r="D90" s="59">
        <v>29221805</v>
      </c>
      <c r="E90" s="59">
        <v>-9321869</v>
      </c>
      <c r="F90" s="59">
        <v>19899936</v>
      </c>
      <c r="G90" s="59">
        <v>4991079</v>
      </c>
      <c r="H90" s="59">
        <v>4991079</v>
      </c>
      <c r="I90" s="59">
        <f t="shared" si="6"/>
        <v>14908857</v>
      </c>
      <c r="J90" s="130"/>
    </row>
    <row r="91" spans="2:10" ht="10.5" customHeight="1" x14ac:dyDescent="0.25">
      <c r="B91" s="234" t="s">
        <v>54</v>
      </c>
      <c r="C91" s="235"/>
      <c r="D91" s="59">
        <f>SUM(D92:D100)</f>
        <v>168408556</v>
      </c>
      <c r="E91" s="59">
        <f>SUM(E92:E100)</f>
        <v>24804001</v>
      </c>
      <c r="F91" s="59">
        <f>SUM(F92:F100)</f>
        <v>193212557</v>
      </c>
      <c r="G91" s="59">
        <f>SUM(G92:G100)</f>
        <v>71017416</v>
      </c>
      <c r="H91" s="59">
        <f>SUM(H92:H100)</f>
        <v>70931068</v>
      </c>
      <c r="I91" s="59">
        <f t="shared" si="5"/>
        <v>122195141</v>
      </c>
    </row>
    <row r="92" spans="2:10" ht="10.5" customHeight="1" x14ac:dyDescent="0.25">
      <c r="B92" s="138"/>
      <c r="C92" s="129" t="s">
        <v>55</v>
      </c>
      <c r="D92" s="59">
        <v>24047757</v>
      </c>
      <c r="E92" s="59">
        <v>1694202</v>
      </c>
      <c r="F92" s="59">
        <v>25741959</v>
      </c>
      <c r="G92" s="59">
        <v>5456401</v>
      </c>
      <c r="H92" s="59">
        <v>5425522</v>
      </c>
      <c r="I92" s="59">
        <f t="shared" si="5"/>
        <v>20285558</v>
      </c>
      <c r="J92" s="130"/>
    </row>
    <row r="93" spans="2:10" ht="10.5" customHeight="1" x14ac:dyDescent="0.25">
      <c r="B93" s="138"/>
      <c r="C93" s="129" t="s">
        <v>56</v>
      </c>
      <c r="D93" s="59">
        <v>2547403</v>
      </c>
      <c r="E93" s="59">
        <v>15175236</v>
      </c>
      <c r="F93" s="59">
        <v>17722639</v>
      </c>
      <c r="G93" s="59">
        <v>15414420</v>
      </c>
      <c r="H93" s="59">
        <v>15406726</v>
      </c>
      <c r="I93" s="59">
        <f t="shared" si="5"/>
        <v>2308219</v>
      </c>
      <c r="J93" s="130"/>
    </row>
    <row r="94" spans="2:10" ht="10.5" customHeight="1" x14ac:dyDescent="0.25">
      <c r="B94" s="138"/>
      <c r="C94" s="129" t="s">
        <v>57</v>
      </c>
      <c r="D94" s="59">
        <v>19500</v>
      </c>
      <c r="E94" s="59">
        <v>-10000</v>
      </c>
      <c r="F94" s="59">
        <v>9500</v>
      </c>
      <c r="G94" s="59">
        <v>0</v>
      </c>
      <c r="H94" s="59">
        <v>0</v>
      </c>
      <c r="I94" s="59">
        <f t="shared" si="5"/>
        <v>9500</v>
      </c>
      <c r="J94" s="130"/>
    </row>
    <row r="95" spans="2:10" ht="10.5" customHeight="1" x14ac:dyDescent="0.25">
      <c r="B95" s="138"/>
      <c r="C95" s="129" t="s">
        <v>58</v>
      </c>
      <c r="D95" s="59">
        <v>2413963</v>
      </c>
      <c r="E95" s="59">
        <v>1752345</v>
      </c>
      <c r="F95" s="59">
        <v>4166308</v>
      </c>
      <c r="G95" s="59">
        <v>2451006</v>
      </c>
      <c r="H95" s="59">
        <v>2451006</v>
      </c>
      <c r="I95" s="59">
        <f t="shared" si="5"/>
        <v>1715302</v>
      </c>
      <c r="J95" s="130"/>
    </row>
    <row r="96" spans="2:10" ht="10.5" customHeight="1" x14ac:dyDescent="0.25">
      <c r="B96" s="138"/>
      <c r="C96" s="129" t="s">
        <v>59</v>
      </c>
      <c r="D96" s="59">
        <v>119779556</v>
      </c>
      <c r="E96" s="59">
        <v>6401525</v>
      </c>
      <c r="F96" s="59">
        <v>126181081</v>
      </c>
      <c r="G96" s="59">
        <v>42949001</v>
      </c>
      <c r="H96" s="59">
        <v>42949001</v>
      </c>
      <c r="I96" s="59">
        <f t="shared" si="5"/>
        <v>83232080</v>
      </c>
      <c r="J96" s="130"/>
    </row>
    <row r="97" spans="2:10" ht="10.5" customHeight="1" x14ac:dyDescent="0.25">
      <c r="B97" s="138"/>
      <c r="C97" s="129" t="s">
        <v>60</v>
      </c>
      <c r="D97" s="59">
        <v>10533690</v>
      </c>
      <c r="E97" s="59">
        <v>209071</v>
      </c>
      <c r="F97" s="59">
        <v>10742761</v>
      </c>
      <c r="G97" s="59">
        <v>1357605</v>
      </c>
      <c r="H97" s="59">
        <v>1311278</v>
      </c>
      <c r="I97" s="59">
        <f t="shared" si="5"/>
        <v>9385156</v>
      </c>
      <c r="J97" s="130"/>
    </row>
    <row r="98" spans="2:10" ht="10.5" customHeight="1" x14ac:dyDescent="0.25">
      <c r="B98" s="138"/>
      <c r="C98" s="129" t="s">
        <v>61</v>
      </c>
      <c r="D98" s="59">
        <v>5096174</v>
      </c>
      <c r="E98" s="59">
        <v>314234</v>
      </c>
      <c r="F98" s="59">
        <v>5410408</v>
      </c>
      <c r="G98" s="59">
        <v>2906006</v>
      </c>
      <c r="H98" s="59">
        <v>2906006</v>
      </c>
      <c r="I98" s="59">
        <f t="shared" si="5"/>
        <v>2504402</v>
      </c>
      <c r="J98" s="130"/>
    </row>
    <row r="99" spans="2:10" ht="10.5" customHeight="1" x14ac:dyDescent="0.25">
      <c r="B99" s="138"/>
      <c r="C99" s="129" t="s">
        <v>62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f t="shared" si="5"/>
        <v>0</v>
      </c>
      <c r="J99" s="130"/>
    </row>
    <row r="100" spans="2:10" ht="10.5" customHeight="1" x14ac:dyDescent="0.25">
      <c r="B100" s="138"/>
      <c r="C100" s="129" t="s">
        <v>63</v>
      </c>
      <c r="D100" s="59">
        <v>3970513</v>
      </c>
      <c r="E100" s="59">
        <v>-732612</v>
      </c>
      <c r="F100" s="59">
        <v>3237901</v>
      </c>
      <c r="G100" s="59">
        <v>482977</v>
      </c>
      <c r="H100" s="59">
        <v>481529</v>
      </c>
      <c r="I100" s="59">
        <f t="shared" si="5"/>
        <v>2754924</v>
      </c>
      <c r="J100" s="130"/>
    </row>
    <row r="101" spans="2:10" ht="10.5" customHeight="1" x14ac:dyDescent="0.25">
      <c r="B101" s="234" t="s">
        <v>64</v>
      </c>
      <c r="C101" s="235"/>
      <c r="D101" s="59">
        <f>SUM(D102:D110)</f>
        <v>71189846</v>
      </c>
      <c r="E101" s="59">
        <f>SUM(E102:E110)</f>
        <v>32414423</v>
      </c>
      <c r="F101" s="59">
        <f>SUM(F102:F110)</f>
        <v>103604268</v>
      </c>
      <c r="G101" s="59">
        <f>SUM(G102:G110)</f>
        <v>39361629</v>
      </c>
      <c r="H101" s="59">
        <f>SUM(H102:H110)</f>
        <v>39287189</v>
      </c>
      <c r="I101" s="59">
        <f t="shared" si="5"/>
        <v>64242639</v>
      </c>
    </row>
    <row r="102" spans="2:10" ht="10.5" customHeight="1" x14ac:dyDescent="0.25">
      <c r="B102" s="138"/>
      <c r="C102" s="129" t="s">
        <v>65</v>
      </c>
      <c r="D102" s="59">
        <v>26155878</v>
      </c>
      <c r="E102" s="59">
        <v>2970768</v>
      </c>
      <c r="F102" s="59">
        <v>29126645</v>
      </c>
      <c r="G102" s="59">
        <v>12995318</v>
      </c>
      <c r="H102" s="59">
        <v>12995318</v>
      </c>
      <c r="I102" s="59">
        <f t="shared" si="5"/>
        <v>16131327</v>
      </c>
      <c r="J102" s="130"/>
    </row>
    <row r="103" spans="2:10" ht="10.5" customHeight="1" x14ac:dyDescent="0.25">
      <c r="B103" s="138"/>
      <c r="C103" s="129" t="s">
        <v>66</v>
      </c>
      <c r="D103" s="59">
        <v>10382273</v>
      </c>
      <c r="E103" s="59">
        <v>2184105</v>
      </c>
      <c r="F103" s="59">
        <v>12566378</v>
      </c>
      <c r="G103" s="59">
        <v>4945356</v>
      </c>
      <c r="H103" s="59">
        <v>4945356</v>
      </c>
      <c r="I103" s="59">
        <f t="shared" si="5"/>
        <v>7621022</v>
      </c>
      <c r="J103" s="130"/>
    </row>
    <row r="104" spans="2:10" ht="10.5" customHeight="1" x14ac:dyDescent="0.25">
      <c r="B104" s="138"/>
      <c r="C104" s="129" t="s">
        <v>67</v>
      </c>
      <c r="D104" s="59">
        <v>11280021</v>
      </c>
      <c r="E104" s="59">
        <v>18855669</v>
      </c>
      <c r="F104" s="59">
        <v>30135690</v>
      </c>
      <c r="G104" s="59">
        <v>10414820</v>
      </c>
      <c r="H104" s="59">
        <v>10414820</v>
      </c>
      <c r="I104" s="59">
        <f t="shared" si="5"/>
        <v>19720870</v>
      </c>
      <c r="J104" s="130"/>
    </row>
    <row r="105" spans="2:10" ht="10.5" customHeight="1" x14ac:dyDescent="0.25">
      <c r="B105" s="138"/>
      <c r="C105" s="129" t="s">
        <v>68</v>
      </c>
      <c r="D105" s="59">
        <v>3405706</v>
      </c>
      <c r="E105" s="59">
        <v>192097</v>
      </c>
      <c r="F105" s="59">
        <v>3597803</v>
      </c>
      <c r="G105" s="59">
        <v>160885</v>
      </c>
      <c r="H105" s="59">
        <v>160885</v>
      </c>
      <c r="I105" s="59">
        <f t="shared" si="5"/>
        <v>3436918</v>
      </c>
      <c r="J105" s="130"/>
    </row>
    <row r="106" spans="2:10" ht="10.5" customHeight="1" x14ac:dyDescent="0.25">
      <c r="B106" s="138"/>
      <c r="C106" s="129" t="s">
        <v>69</v>
      </c>
      <c r="D106" s="59">
        <v>12362279</v>
      </c>
      <c r="E106" s="59">
        <v>7788176</v>
      </c>
      <c r="F106" s="59">
        <v>20150455</v>
      </c>
      <c r="G106" s="59">
        <v>10089775</v>
      </c>
      <c r="H106" s="59">
        <v>10015919</v>
      </c>
      <c r="I106" s="59">
        <f t="shared" si="5"/>
        <v>10060680</v>
      </c>
      <c r="J106" s="130"/>
    </row>
    <row r="107" spans="2:10" ht="10.5" customHeight="1" x14ac:dyDescent="0.25">
      <c r="B107" s="138"/>
      <c r="C107" s="129" t="s">
        <v>70</v>
      </c>
      <c r="D107" s="59">
        <v>780040</v>
      </c>
      <c r="E107" s="59">
        <v>309855</v>
      </c>
      <c r="F107" s="59">
        <v>1089895</v>
      </c>
      <c r="G107" s="59">
        <v>0</v>
      </c>
      <c r="H107" s="59">
        <v>0</v>
      </c>
      <c r="I107" s="59">
        <f t="shared" si="5"/>
        <v>1089895</v>
      </c>
      <c r="J107" s="130"/>
    </row>
    <row r="108" spans="2:10" ht="10.5" customHeight="1" x14ac:dyDescent="0.25">
      <c r="B108" s="138"/>
      <c r="C108" s="129" t="s">
        <v>71</v>
      </c>
      <c r="D108" s="59">
        <v>3881271</v>
      </c>
      <c r="E108" s="59">
        <v>-102042</v>
      </c>
      <c r="F108" s="59">
        <v>3779229</v>
      </c>
      <c r="G108" s="59">
        <v>360610</v>
      </c>
      <c r="H108" s="59">
        <v>360026</v>
      </c>
      <c r="I108" s="59">
        <f t="shared" si="5"/>
        <v>3418619</v>
      </c>
      <c r="J108" s="130"/>
    </row>
    <row r="109" spans="2:10" ht="10.5" customHeight="1" x14ac:dyDescent="0.25">
      <c r="B109" s="138"/>
      <c r="C109" s="129" t="s">
        <v>72</v>
      </c>
      <c r="D109" s="59">
        <v>1770165</v>
      </c>
      <c r="E109" s="59">
        <v>283315</v>
      </c>
      <c r="F109" s="59">
        <v>2053480</v>
      </c>
      <c r="G109" s="59">
        <v>187979</v>
      </c>
      <c r="H109" s="59">
        <v>187979</v>
      </c>
      <c r="I109" s="59">
        <f t="shared" si="5"/>
        <v>1865501</v>
      </c>
      <c r="J109" s="130"/>
    </row>
    <row r="110" spans="2:10" ht="10.5" customHeight="1" x14ac:dyDescent="0.25">
      <c r="B110" s="138"/>
      <c r="C110" s="129" t="s">
        <v>73</v>
      </c>
      <c r="D110" s="59">
        <v>1172213</v>
      </c>
      <c r="E110" s="59">
        <v>-67520</v>
      </c>
      <c r="F110" s="59">
        <v>1104693</v>
      </c>
      <c r="G110" s="59">
        <v>206886</v>
      </c>
      <c r="H110" s="59">
        <v>206886</v>
      </c>
      <c r="I110" s="59">
        <f t="shared" si="5"/>
        <v>897807</v>
      </c>
      <c r="J110" s="130"/>
    </row>
    <row r="111" spans="2:10" ht="10.5" customHeight="1" x14ac:dyDescent="0.25">
      <c r="B111" s="234" t="s">
        <v>74</v>
      </c>
      <c r="C111" s="235"/>
      <c r="D111" s="59">
        <f>SUM(D112:D120)</f>
        <v>38115</v>
      </c>
      <c r="E111" s="59">
        <f>SUM(E112:E120)</f>
        <v>856685</v>
      </c>
      <c r="F111" s="59">
        <f>SUM(F112:F120)</f>
        <v>894800</v>
      </c>
      <c r="G111" s="59">
        <f>SUM(G112:G120)</f>
        <v>509200</v>
      </c>
      <c r="H111" s="59">
        <f>SUM(H112:H120)</f>
        <v>509200</v>
      </c>
      <c r="I111" s="59">
        <f t="shared" si="5"/>
        <v>385600</v>
      </c>
    </row>
    <row r="112" spans="2:10" ht="10.5" customHeight="1" x14ac:dyDescent="0.25">
      <c r="B112" s="138"/>
      <c r="C112" s="129" t="s">
        <v>75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f t="shared" si="5"/>
        <v>0</v>
      </c>
      <c r="J112" s="130"/>
    </row>
    <row r="113" spans="2:10" ht="10.5" customHeight="1" x14ac:dyDescent="0.25">
      <c r="B113" s="138"/>
      <c r="C113" s="129" t="s">
        <v>76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f t="shared" si="5"/>
        <v>0</v>
      </c>
      <c r="J113" s="130"/>
    </row>
    <row r="114" spans="2:10" ht="10.5" customHeight="1" x14ac:dyDescent="0.25">
      <c r="B114" s="138"/>
      <c r="C114" s="129" t="s">
        <v>77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f t="shared" si="5"/>
        <v>0</v>
      </c>
      <c r="J114" s="130"/>
    </row>
    <row r="115" spans="2:10" ht="10.5" customHeight="1" x14ac:dyDescent="0.25">
      <c r="B115" s="138"/>
      <c r="C115" s="129" t="s">
        <v>78</v>
      </c>
      <c r="D115" s="59">
        <v>38115</v>
      </c>
      <c r="E115" s="59">
        <v>856685</v>
      </c>
      <c r="F115" s="59">
        <v>894800</v>
      </c>
      <c r="G115" s="59">
        <v>509200</v>
      </c>
      <c r="H115" s="59">
        <v>509200</v>
      </c>
      <c r="I115" s="59">
        <f t="shared" si="5"/>
        <v>385600</v>
      </c>
      <c r="J115" s="130"/>
    </row>
    <row r="116" spans="2:10" ht="10.5" customHeight="1" x14ac:dyDescent="0.25">
      <c r="B116" s="138"/>
      <c r="C116" s="129" t="s">
        <v>79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f t="shared" si="5"/>
        <v>0</v>
      </c>
      <c r="J116" s="130"/>
    </row>
    <row r="117" spans="2:10" ht="10.5" customHeight="1" x14ac:dyDescent="0.25">
      <c r="B117" s="138"/>
      <c r="C117" s="129" t="s">
        <v>80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f t="shared" si="5"/>
        <v>0</v>
      </c>
      <c r="J117" s="130"/>
    </row>
    <row r="118" spans="2:10" ht="10.5" customHeight="1" x14ac:dyDescent="0.25">
      <c r="B118" s="138"/>
      <c r="C118" s="129" t="s">
        <v>81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f t="shared" si="5"/>
        <v>0</v>
      </c>
      <c r="J118" s="130"/>
    </row>
    <row r="119" spans="2:10" ht="10.5" customHeight="1" x14ac:dyDescent="0.25">
      <c r="B119" s="138"/>
      <c r="C119" s="129" t="s">
        <v>82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f t="shared" si="5"/>
        <v>0</v>
      </c>
      <c r="J119" s="130"/>
    </row>
    <row r="120" spans="2:10" ht="10.5" customHeight="1" x14ac:dyDescent="0.25">
      <c r="B120" s="138"/>
      <c r="C120" s="129" t="s">
        <v>83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f t="shared" si="5"/>
        <v>0</v>
      </c>
      <c r="J120" s="130"/>
    </row>
    <row r="121" spans="2:10" ht="10.5" customHeight="1" x14ac:dyDescent="0.25">
      <c r="B121" s="234" t="s">
        <v>84</v>
      </c>
      <c r="C121" s="235"/>
      <c r="D121" s="59">
        <f>SUM(D122:D130)</f>
        <v>38004783</v>
      </c>
      <c r="E121" s="59">
        <f>SUM(E122:E130)</f>
        <v>20417625</v>
      </c>
      <c r="F121" s="59">
        <f>SUM(F122:F130)</f>
        <v>58422408</v>
      </c>
      <c r="G121" s="59">
        <f>SUM(G122:G130)</f>
        <v>15550227</v>
      </c>
      <c r="H121" s="59">
        <f>SUM(H122:H130)</f>
        <v>15550227</v>
      </c>
      <c r="I121" s="59">
        <f t="shared" si="5"/>
        <v>42872181</v>
      </c>
    </row>
    <row r="122" spans="2:10" ht="10.5" customHeight="1" x14ac:dyDescent="0.25">
      <c r="B122" s="138"/>
      <c r="C122" s="129" t="s">
        <v>85</v>
      </c>
      <c r="D122" s="59">
        <v>17803909</v>
      </c>
      <c r="E122" s="59">
        <v>12317430</v>
      </c>
      <c r="F122" s="59">
        <v>30121339</v>
      </c>
      <c r="G122" s="59">
        <v>11830334</v>
      </c>
      <c r="H122" s="59">
        <v>11830334</v>
      </c>
      <c r="I122" s="59">
        <f t="shared" si="5"/>
        <v>18291005</v>
      </c>
      <c r="J122" s="130"/>
    </row>
    <row r="123" spans="2:10" ht="10.5" customHeight="1" x14ac:dyDescent="0.25">
      <c r="B123" s="138"/>
      <c r="C123" s="129" t="s">
        <v>86</v>
      </c>
      <c r="D123" s="59">
        <v>15000</v>
      </c>
      <c r="E123" s="59">
        <v>260000</v>
      </c>
      <c r="F123" s="59">
        <v>275000</v>
      </c>
      <c r="G123" s="59">
        <v>0</v>
      </c>
      <c r="H123" s="59">
        <v>0</v>
      </c>
      <c r="I123" s="59">
        <f t="shared" si="5"/>
        <v>275000</v>
      </c>
      <c r="J123" s="130"/>
    </row>
    <row r="124" spans="2:10" ht="10.5" customHeight="1" x14ac:dyDescent="0.25">
      <c r="B124" s="138"/>
      <c r="C124" s="129" t="s">
        <v>87</v>
      </c>
      <c r="D124" s="59">
        <v>18486256</v>
      </c>
      <c r="E124" s="59">
        <v>3917682</v>
      </c>
      <c r="F124" s="59">
        <v>22403938</v>
      </c>
      <c r="G124" s="59">
        <v>0</v>
      </c>
      <c r="H124" s="59">
        <v>0</v>
      </c>
      <c r="I124" s="59">
        <f>+F124-G124</f>
        <v>22403938</v>
      </c>
      <c r="J124" s="130"/>
    </row>
    <row r="125" spans="2:10" ht="10.5" customHeight="1" x14ac:dyDescent="0.25">
      <c r="B125" s="138"/>
      <c r="C125" s="129" t="s">
        <v>88</v>
      </c>
      <c r="D125" s="59">
        <v>1699618</v>
      </c>
      <c r="E125" s="59">
        <v>3093300</v>
      </c>
      <c r="F125" s="59">
        <v>4792918</v>
      </c>
      <c r="G125" s="59">
        <v>3093300</v>
      </c>
      <c r="H125" s="59">
        <v>3093300</v>
      </c>
      <c r="I125" s="59">
        <f t="shared" si="5"/>
        <v>1699618</v>
      </c>
      <c r="J125" s="130"/>
    </row>
    <row r="126" spans="2:10" ht="10.5" customHeight="1" x14ac:dyDescent="0.25">
      <c r="B126" s="138"/>
      <c r="C126" s="129" t="s">
        <v>89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f t="shared" si="5"/>
        <v>0</v>
      </c>
      <c r="J126" s="130"/>
    </row>
    <row r="127" spans="2:10" ht="10.5" customHeight="1" x14ac:dyDescent="0.25">
      <c r="B127" s="138"/>
      <c r="C127" s="129" t="s">
        <v>90</v>
      </c>
      <c r="D127" s="59">
        <v>0</v>
      </c>
      <c r="E127" s="59">
        <v>624887</v>
      </c>
      <c r="F127" s="59">
        <v>624887</v>
      </c>
      <c r="G127" s="59">
        <v>624887</v>
      </c>
      <c r="H127" s="59">
        <v>624887</v>
      </c>
      <c r="I127" s="59">
        <f t="shared" si="5"/>
        <v>0</v>
      </c>
      <c r="J127" s="130"/>
    </row>
    <row r="128" spans="2:10" ht="10.5" customHeight="1" x14ac:dyDescent="0.25">
      <c r="B128" s="138"/>
      <c r="C128" s="129" t="s">
        <v>91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f t="shared" si="5"/>
        <v>0</v>
      </c>
      <c r="J128" s="130"/>
    </row>
    <row r="129" spans="2:10" ht="10.5" customHeight="1" x14ac:dyDescent="0.25">
      <c r="B129" s="138"/>
      <c r="C129" s="129" t="s">
        <v>92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f t="shared" si="5"/>
        <v>0</v>
      </c>
      <c r="J129" s="130"/>
    </row>
    <row r="130" spans="2:10" ht="10.5" customHeight="1" x14ac:dyDescent="0.25">
      <c r="B130" s="138"/>
      <c r="C130" s="129" t="s">
        <v>93</v>
      </c>
      <c r="D130" s="59">
        <v>0</v>
      </c>
      <c r="E130" s="59">
        <v>204326</v>
      </c>
      <c r="F130" s="59">
        <v>204326</v>
      </c>
      <c r="G130" s="59">
        <v>1706</v>
      </c>
      <c r="H130" s="59">
        <v>1706</v>
      </c>
      <c r="I130" s="59">
        <f t="shared" si="5"/>
        <v>202620</v>
      </c>
      <c r="J130" s="130"/>
    </row>
    <row r="131" spans="2:10" ht="10.5" customHeight="1" x14ac:dyDescent="0.25">
      <c r="B131" s="234" t="s">
        <v>94</v>
      </c>
      <c r="C131" s="235"/>
      <c r="D131" s="59">
        <f>SUM(D132:D134)</f>
        <v>0</v>
      </c>
      <c r="E131" s="59">
        <f>SUM(E132:E134)</f>
        <v>0</v>
      </c>
      <c r="F131" s="59">
        <f>SUM(F132:F134)</f>
        <v>0</v>
      </c>
      <c r="G131" s="59">
        <f>SUM(G132:G134)</f>
        <v>0</v>
      </c>
      <c r="H131" s="59">
        <f>SUM(H132:H134)</f>
        <v>0</v>
      </c>
      <c r="I131" s="59">
        <f t="shared" si="5"/>
        <v>0</v>
      </c>
    </row>
    <row r="132" spans="2:10" ht="10.5" customHeight="1" x14ac:dyDescent="0.25">
      <c r="B132" s="138"/>
      <c r="C132" s="129" t="s">
        <v>95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59">
        <f t="shared" si="5"/>
        <v>0</v>
      </c>
      <c r="J132" s="130"/>
    </row>
    <row r="133" spans="2:10" ht="10.5" customHeight="1" x14ac:dyDescent="0.25">
      <c r="B133" s="138"/>
      <c r="C133" s="129" t="s">
        <v>96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f t="shared" si="5"/>
        <v>0</v>
      </c>
      <c r="J133" s="130"/>
    </row>
    <row r="134" spans="2:10" ht="10.5" customHeight="1" x14ac:dyDescent="0.25">
      <c r="B134" s="138"/>
      <c r="C134" s="129" t="s">
        <v>97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f t="shared" si="5"/>
        <v>0</v>
      </c>
      <c r="J134" s="130"/>
    </row>
    <row r="135" spans="2:10" ht="10.5" customHeight="1" x14ac:dyDescent="0.25">
      <c r="B135" s="234" t="s">
        <v>98</v>
      </c>
      <c r="C135" s="235"/>
      <c r="D135" s="59">
        <f>SUM(D136:D143)</f>
        <v>0</v>
      </c>
      <c r="E135" s="59">
        <f>SUM(E136:E143)</f>
        <v>0</v>
      </c>
      <c r="F135" s="59">
        <f>SUM(F136:F143)</f>
        <v>0</v>
      </c>
      <c r="G135" s="59">
        <f>SUM(G136:G143)</f>
        <v>0</v>
      </c>
      <c r="H135" s="59">
        <f>SUM(H136:H143)</f>
        <v>0</v>
      </c>
      <c r="I135" s="59">
        <f t="shared" si="5"/>
        <v>0</v>
      </c>
    </row>
    <row r="136" spans="2:10" ht="10.5" customHeight="1" x14ac:dyDescent="0.25">
      <c r="B136" s="138"/>
      <c r="C136" s="129" t="s">
        <v>99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f t="shared" si="5"/>
        <v>0</v>
      </c>
    </row>
    <row r="137" spans="2:10" ht="10.5" customHeight="1" x14ac:dyDescent="0.25">
      <c r="B137" s="138"/>
      <c r="C137" s="129" t="s">
        <v>100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f t="shared" si="5"/>
        <v>0</v>
      </c>
    </row>
    <row r="138" spans="2:10" ht="10.5" customHeight="1" x14ac:dyDescent="0.25">
      <c r="B138" s="138"/>
      <c r="C138" s="129" t="s">
        <v>101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f t="shared" ref="I138:I155" si="7">+F138-G138</f>
        <v>0</v>
      </c>
    </row>
    <row r="139" spans="2:10" ht="10.5" customHeight="1" x14ac:dyDescent="0.25">
      <c r="B139" s="138"/>
      <c r="C139" s="129" t="s">
        <v>102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f t="shared" si="7"/>
        <v>0</v>
      </c>
    </row>
    <row r="140" spans="2:10" ht="10.5" customHeight="1" x14ac:dyDescent="0.25">
      <c r="B140" s="138"/>
      <c r="C140" s="129" t="s">
        <v>103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f t="shared" si="7"/>
        <v>0</v>
      </c>
    </row>
    <row r="141" spans="2:10" ht="10.5" customHeight="1" x14ac:dyDescent="0.25">
      <c r="B141" s="138"/>
      <c r="C141" s="129" t="s">
        <v>104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f t="shared" si="7"/>
        <v>0</v>
      </c>
    </row>
    <row r="142" spans="2:10" ht="10.5" customHeight="1" x14ac:dyDescent="0.25">
      <c r="B142" s="138"/>
      <c r="C142" s="129" t="s">
        <v>105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f t="shared" si="7"/>
        <v>0</v>
      </c>
    </row>
    <row r="143" spans="2:10" ht="10.5" customHeight="1" x14ac:dyDescent="0.25">
      <c r="B143" s="138"/>
      <c r="C143" s="129" t="s">
        <v>106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59">
        <f t="shared" si="7"/>
        <v>0</v>
      </c>
    </row>
    <row r="144" spans="2:10" ht="10.5" customHeight="1" x14ac:dyDescent="0.25">
      <c r="B144" s="234" t="s">
        <v>107</v>
      </c>
      <c r="C144" s="235"/>
      <c r="D144" s="59">
        <f>SUM(D145:D147)</f>
        <v>0</v>
      </c>
      <c r="E144" s="59">
        <f>SUM(E145:E147)</f>
        <v>0</v>
      </c>
      <c r="F144" s="59">
        <f>SUM(F145:F147)</f>
        <v>0</v>
      </c>
      <c r="G144" s="59">
        <f>SUM(G145:G147)</f>
        <v>0</v>
      </c>
      <c r="H144" s="59">
        <f>SUM(H145:H147)</f>
        <v>0</v>
      </c>
      <c r="I144" s="59">
        <f t="shared" si="7"/>
        <v>0</v>
      </c>
    </row>
    <row r="145" spans="2:9" ht="10.5" customHeight="1" x14ac:dyDescent="0.25">
      <c r="B145" s="138"/>
      <c r="C145" s="129" t="s">
        <v>108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f t="shared" si="7"/>
        <v>0</v>
      </c>
    </row>
    <row r="146" spans="2:9" ht="10.5" customHeight="1" x14ac:dyDescent="0.25">
      <c r="B146" s="138"/>
      <c r="C146" s="129" t="s">
        <v>109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f t="shared" si="7"/>
        <v>0</v>
      </c>
    </row>
    <row r="147" spans="2:9" ht="10.5" customHeight="1" x14ac:dyDescent="0.25">
      <c r="B147" s="138"/>
      <c r="C147" s="129" t="s">
        <v>110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f t="shared" si="7"/>
        <v>0</v>
      </c>
    </row>
    <row r="148" spans="2:9" ht="10.5" customHeight="1" x14ac:dyDescent="0.25">
      <c r="B148" s="234" t="s">
        <v>111</v>
      </c>
      <c r="C148" s="235"/>
      <c r="D148" s="59">
        <f>SUM(D149:D155)</f>
        <v>0</v>
      </c>
      <c r="E148" s="59">
        <f>SUM(E149:E155)</f>
        <v>0</v>
      </c>
      <c r="F148" s="59">
        <f>SUM(F149:F155)</f>
        <v>0</v>
      </c>
      <c r="G148" s="59">
        <f>SUM(G149:G155)</f>
        <v>0</v>
      </c>
      <c r="H148" s="59">
        <f>SUM(H149:H155)</f>
        <v>0</v>
      </c>
      <c r="I148" s="59">
        <f t="shared" si="7"/>
        <v>0</v>
      </c>
    </row>
    <row r="149" spans="2:9" ht="10.5" customHeight="1" x14ac:dyDescent="0.25">
      <c r="B149" s="138"/>
      <c r="C149" s="129" t="s">
        <v>112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f t="shared" si="7"/>
        <v>0</v>
      </c>
    </row>
    <row r="150" spans="2:9" ht="10.5" customHeight="1" x14ac:dyDescent="0.25">
      <c r="B150" s="138"/>
      <c r="C150" s="129" t="s">
        <v>113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f t="shared" si="7"/>
        <v>0</v>
      </c>
    </row>
    <row r="151" spans="2:9" ht="10.5" customHeight="1" x14ac:dyDescent="0.25">
      <c r="B151" s="138"/>
      <c r="C151" s="129" t="s">
        <v>114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f t="shared" si="7"/>
        <v>0</v>
      </c>
    </row>
    <row r="152" spans="2:9" ht="10.5" customHeight="1" x14ac:dyDescent="0.25">
      <c r="B152" s="138"/>
      <c r="C152" s="129" t="s">
        <v>115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f t="shared" si="7"/>
        <v>0</v>
      </c>
    </row>
    <row r="153" spans="2:9" ht="10.5" customHeight="1" x14ac:dyDescent="0.25">
      <c r="B153" s="138"/>
      <c r="C153" s="129" t="s">
        <v>116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f t="shared" si="7"/>
        <v>0</v>
      </c>
    </row>
    <row r="154" spans="2:9" ht="10.5" customHeight="1" x14ac:dyDescent="0.25">
      <c r="B154" s="138"/>
      <c r="C154" s="129" t="s">
        <v>117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f t="shared" si="7"/>
        <v>0</v>
      </c>
    </row>
    <row r="155" spans="2:9" ht="10.5" customHeight="1" x14ac:dyDescent="0.25">
      <c r="B155" s="138"/>
      <c r="C155" s="129" t="s">
        <v>118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f t="shared" si="7"/>
        <v>0</v>
      </c>
    </row>
    <row r="156" spans="2:9" ht="10.5" customHeight="1" x14ac:dyDescent="0.25">
      <c r="B156" s="138"/>
      <c r="C156" s="129"/>
      <c r="D156" s="59"/>
      <c r="E156" s="59"/>
      <c r="F156" s="59"/>
      <c r="G156" s="59"/>
      <c r="H156" s="59"/>
      <c r="I156" s="132"/>
    </row>
    <row r="157" spans="2:9" ht="10.5" customHeight="1" x14ac:dyDescent="0.25">
      <c r="B157" s="236" t="s">
        <v>120</v>
      </c>
      <c r="C157" s="237"/>
      <c r="D157" s="128">
        <f>+D8+D82</f>
        <v>1969250620</v>
      </c>
      <c r="E157" s="128">
        <f t="shared" ref="E157:I157" si="8">+E8+E82</f>
        <v>312567606</v>
      </c>
      <c r="F157" s="128">
        <f t="shared" si="8"/>
        <v>2281818226</v>
      </c>
      <c r="G157" s="128">
        <f t="shared" si="8"/>
        <v>1082586372</v>
      </c>
      <c r="H157" s="128">
        <f t="shared" si="8"/>
        <v>1081734304</v>
      </c>
      <c r="I157" s="128">
        <f t="shared" si="8"/>
        <v>1199231854</v>
      </c>
    </row>
    <row r="158" spans="2:9" ht="10.5" customHeight="1" thickBot="1" x14ac:dyDescent="0.3">
      <c r="B158" s="133"/>
      <c r="C158" s="134"/>
      <c r="D158" s="135"/>
      <c r="E158" s="135"/>
      <c r="F158" s="135"/>
      <c r="G158" s="135"/>
      <c r="H158" s="135"/>
      <c r="I158" s="135"/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3:C83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2:C82"/>
    <mergeCell ref="B144:C144"/>
    <mergeCell ref="B148:C148"/>
    <mergeCell ref="B157:C157"/>
    <mergeCell ref="B91:C91"/>
    <mergeCell ref="B101:C101"/>
    <mergeCell ref="B111:C111"/>
    <mergeCell ref="B121:C121"/>
    <mergeCell ref="B131:C131"/>
    <mergeCell ref="B135:C13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view="pageBreakPreview" zoomScale="130" zoomScaleNormal="150" zoomScaleSheetLayoutView="130" workbookViewId="0">
      <selection sqref="A1:XFD1048576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61" t="s">
        <v>176</v>
      </c>
      <c r="C2" s="262"/>
      <c r="D2" s="262"/>
      <c r="E2" s="262"/>
      <c r="F2" s="262"/>
      <c r="G2" s="262"/>
      <c r="H2" s="263"/>
    </row>
    <row r="3" spans="2:14" x14ac:dyDescent="0.25">
      <c r="B3" s="151" t="s">
        <v>40</v>
      </c>
      <c r="C3" s="152"/>
      <c r="D3" s="152"/>
      <c r="E3" s="152"/>
      <c r="F3" s="152"/>
      <c r="G3" s="152"/>
      <c r="H3" s="153"/>
    </row>
    <row r="4" spans="2:14" x14ac:dyDescent="0.25">
      <c r="B4" s="151" t="s">
        <v>121</v>
      </c>
      <c r="C4" s="152"/>
      <c r="D4" s="152"/>
      <c r="E4" s="152"/>
      <c r="F4" s="152"/>
      <c r="G4" s="152"/>
      <c r="H4" s="153"/>
    </row>
    <row r="5" spans="2:14" x14ac:dyDescent="0.25">
      <c r="B5" s="151" t="s">
        <v>448</v>
      </c>
      <c r="C5" s="152"/>
      <c r="D5" s="152"/>
      <c r="E5" s="152"/>
      <c r="F5" s="152"/>
      <c r="G5" s="152"/>
      <c r="H5" s="153"/>
    </row>
    <row r="6" spans="2:14" ht="15.75" thickBot="1" x14ac:dyDescent="0.3">
      <c r="B6" s="154" t="s">
        <v>0</v>
      </c>
      <c r="C6" s="155"/>
      <c r="D6" s="155"/>
      <c r="E6" s="155"/>
      <c r="F6" s="155"/>
      <c r="G6" s="155"/>
      <c r="H6" s="156"/>
    </row>
    <row r="7" spans="2:14" ht="15.75" thickBot="1" x14ac:dyDescent="0.3">
      <c r="B7" s="190" t="s">
        <v>175</v>
      </c>
      <c r="C7" s="258" t="s">
        <v>42</v>
      </c>
      <c r="D7" s="259"/>
      <c r="E7" s="259"/>
      <c r="F7" s="259"/>
      <c r="G7" s="260"/>
      <c r="H7" s="190" t="s">
        <v>179</v>
      </c>
    </row>
    <row r="8" spans="2:14" ht="17.25" thickBot="1" x14ac:dyDescent="0.3">
      <c r="B8" s="191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191"/>
    </row>
    <row r="9" spans="2:14" x14ac:dyDescent="0.25">
      <c r="B9" s="3" t="s">
        <v>122</v>
      </c>
      <c r="C9" s="39">
        <f>SUM(C11:C17)</f>
        <v>239437000</v>
      </c>
      <c r="D9" s="39">
        <f t="shared" ref="D9:H9" si="0">SUM(D11:D17)</f>
        <v>72245389</v>
      </c>
      <c r="E9" s="39">
        <f t="shared" si="0"/>
        <v>311682389</v>
      </c>
      <c r="F9" s="39">
        <f t="shared" si="0"/>
        <v>143245051</v>
      </c>
      <c r="G9" s="39">
        <f t="shared" si="0"/>
        <v>142553772</v>
      </c>
      <c r="H9" s="39">
        <f t="shared" si="0"/>
        <v>168437338</v>
      </c>
    </row>
    <row r="10" spans="2:14" x14ac:dyDescent="0.25">
      <c r="B10" s="3" t="s">
        <v>187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3400000</v>
      </c>
      <c r="D11" s="37">
        <v>5760605</v>
      </c>
      <c r="E11" s="34">
        <v>9160605</v>
      </c>
      <c r="F11" s="37">
        <v>6059993</v>
      </c>
      <c r="G11" s="37">
        <v>6043753</v>
      </c>
      <c r="H11" s="34">
        <f t="shared" ref="H11:H17" si="1">+E11-F11</f>
        <v>3100612</v>
      </c>
      <c r="J11" s="49"/>
      <c r="K11" s="49"/>
      <c r="L11" s="49"/>
      <c r="M11" s="49"/>
      <c r="N11" s="49"/>
    </row>
    <row r="12" spans="2:14" ht="19.5" customHeight="1" x14ac:dyDescent="0.25">
      <c r="B12" s="5" t="s">
        <v>181</v>
      </c>
      <c r="C12" s="37">
        <v>31424688</v>
      </c>
      <c r="D12" s="37">
        <v>4331308</v>
      </c>
      <c r="E12" s="34">
        <v>35755996</v>
      </c>
      <c r="F12" s="37">
        <v>7440310</v>
      </c>
      <c r="G12" s="37">
        <v>7440310</v>
      </c>
      <c r="H12" s="34">
        <f t="shared" si="1"/>
        <v>28315686</v>
      </c>
      <c r="J12" s="49"/>
      <c r="K12" s="49"/>
      <c r="L12" s="49"/>
      <c r="M12" s="49"/>
      <c r="N12" s="49"/>
    </row>
    <row r="13" spans="2:14" ht="19.5" customHeight="1" x14ac:dyDescent="0.25">
      <c r="B13" s="5" t="s">
        <v>182</v>
      </c>
      <c r="C13" s="37">
        <v>131013577</v>
      </c>
      <c r="D13" s="37">
        <v>49058464</v>
      </c>
      <c r="E13" s="34">
        <v>180072041</v>
      </c>
      <c r="F13" s="37">
        <v>86436375</v>
      </c>
      <c r="G13" s="37">
        <v>85761337</v>
      </c>
      <c r="H13" s="34">
        <f t="shared" si="1"/>
        <v>93635666</v>
      </c>
      <c r="J13" s="49"/>
      <c r="K13" s="49"/>
      <c r="L13" s="49"/>
      <c r="M13" s="49"/>
      <c r="N13" s="49"/>
    </row>
    <row r="14" spans="2:14" ht="19.5" customHeight="1" x14ac:dyDescent="0.25">
      <c r="B14" s="5" t="s">
        <v>183</v>
      </c>
      <c r="C14" s="37">
        <v>60902545</v>
      </c>
      <c r="D14" s="37">
        <v>13493703</v>
      </c>
      <c r="E14" s="34">
        <v>74396248</v>
      </c>
      <c r="F14" s="37">
        <v>39230244</v>
      </c>
      <c r="G14" s="37">
        <v>39230244</v>
      </c>
      <c r="H14" s="34">
        <f t="shared" si="1"/>
        <v>35166004</v>
      </c>
      <c r="J14" s="49"/>
      <c r="K14" s="49"/>
      <c r="L14" s="49"/>
      <c r="M14" s="49"/>
      <c r="N14" s="49"/>
    </row>
    <row r="15" spans="2:14" ht="19.5" customHeight="1" x14ac:dyDescent="0.25">
      <c r="B15" s="5" t="s">
        <v>184</v>
      </c>
      <c r="C15" s="37">
        <v>0</v>
      </c>
      <c r="D15" s="37">
        <v>283722</v>
      </c>
      <c r="E15" s="34">
        <v>283722</v>
      </c>
      <c r="F15" s="37">
        <v>186923</v>
      </c>
      <c r="G15" s="37">
        <v>186922</v>
      </c>
      <c r="H15" s="34">
        <f t="shared" si="1"/>
        <v>96799</v>
      </c>
      <c r="J15" s="49"/>
      <c r="K15" s="49"/>
      <c r="L15" s="49"/>
      <c r="M15" s="49"/>
      <c r="N15" s="49"/>
    </row>
    <row r="16" spans="2:14" ht="19.5" customHeight="1" x14ac:dyDescent="0.25">
      <c r="B16" s="5" t="s">
        <v>185</v>
      </c>
      <c r="C16" s="37">
        <v>12696190</v>
      </c>
      <c r="D16" s="37">
        <v>-767793</v>
      </c>
      <c r="E16" s="34">
        <v>11928397</v>
      </c>
      <c r="F16" s="37">
        <v>3805826</v>
      </c>
      <c r="G16" s="37">
        <v>3805826</v>
      </c>
      <c r="H16" s="34">
        <f t="shared" si="1"/>
        <v>8122571</v>
      </c>
      <c r="J16" s="49"/>
      <c r="K16" s="49"/>
      <c r="L16" s="49"/>
      <c r="M16" s="49"/>
      <c r="N16" s="49"/>
    </row>
    <row r="17" spans="2:14" ht="19.5" customHeight="1" x14ac:dyDescent="0.25">
      <c r="B17" s="5" t="s">
        <v>186</v>
      </c>
      <c r="C17" s="37">
        <v>0</v>
      </c>
      <c r="D17" s="37">
        <v>85380</v>
      </c>
      <c r="E17" s="34">
        <v>85380</v>
      </c>
      <c r="F17" s="37">
        <v>85380</v>
      </c>
      <c r="G17" s="37">
        <v>85380</v>
      </c>
      <c r="H17" s="34">
        <f t="shared" si="1"/>
        <v>0</v>
      </c>
      <c r="J17" s="49"/>
      <c r="K17" s="49"/>
      <c r="L17" s="49"/>
      <c r="M17" s="49"/>
      <c r="N17" s="49"/>
    </row>
    <row r="18" spans="2:14" x14ac:dyDescent="0.25">
      <c r="B18" s="5"/>
      <c r="C18" s="52"/>
      <c r="D18" s="52"/>
      <c r="E18" s="52"/>
      <c r="F18" s="52"/>
      <c r="G18" s="52"/>
      <c r="H18" s="52"/>
    </row>
    <row r="19" spans="2:14" x14ac:dyDescent="0.25">
      <c r="B19" s="4" t="s">
        <v>123</v>
      </c>
      <c r="C19" s="39">
        <f>SUM(C21:C27)</f>
        <v>1729813620</v>
      </c>
      <c r="D19" s="39">
        <f t="shared" ref="D19:H19" si="2">SUM(D21:D27)</f>
        <v>240322217</v>
      </c>
      <c r="E19" s="39">
        <f t="shared" si="2"/>
        <v>1970135837</v>
      </c>
      <c r="F19" s="39">
        <f t="shared" si="2"/>
        <v>939341321</v>
      </c>
      <c r="G19" s="39">
        <f t="shared" si="2"/>
        <v>939180532</v>
      </c>
      <c r="H19" s="39">
        <f t="shared" si="2"/>
        <v>1030794516</v>
      </c>
    </row>
    <row r="20" spans="2:14" x14ac:dyDescent="0.25">
      <c r="B20" s="4" t="s">
        <v>124</v>
      </c>
      <c r="C20" s="30"/>
      <c r="D20" s="30"/>
      <c r="E20" s="30"/>
      <c r="F20" s="30"/>
      <c r="G20" s="30"/>
      <c r="H20" s="30"/>
    </row>
    <row r="21" spans="2:14" ht="19.5" customHeight="1" x14ac:dyDescent="0.25">
      <c r="B21" s="5" t="s">
        <v>180</v>
      </c>
      <c r="C21" s="37">
        <v>4775536</v>
      </c>
      <c r="D21" s="37">
        <v>2646478</v>
      </c>
      <c r="E21" s="34">
        <v>7422014</v>
      </c>
      <c r="F21" s="37">
        <v>4340579</v>
      </c>
      <c r="G21" s="37">
        <v>4339139</v>
      </c>
      <c r="H21" s="34">
        <f t="shared" ref="H21:H27" si="3">+E21-F21</f>
        <v>3081435</v>
      </c>
      <c r="J21" s="49"/>
      <c r="K21" s="49"/>
      <c r="L21" s="49"/>
      <c r="M21" s="49"/>
      <c r="N21" s="49"/>
    </row>
    <row r="22" spans="2:14" ht="19.5" customHeight="1" x14ac:dyDescent="0.25">
      <c r="B22" s="5" t="s">
        <v>181</v>
      </c>
      <c r="C22" s="37">
        <v>56985461</v>
      </c>
      <c r="D22" s="37">
        <v>19500399</v>
      </c>
      <c r="E22" s="34">
        <v>76485860</v>
      </c>
      <c r="F22" s="37">
        <v>34551902</v>
      </c>
      <c r="G22" s="37">
        <v>34551902</v>
      </c>
      <c r="H22" s="34">
        <f t="shared" si="3"/>
        <v>41933958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182</v>
      </c>
      <c r="C23" s="37">
        <v>1094877568</v>
      </c>
      <c r="D23" s="37">
        <v>136682653</v>
      </c>
      <c r="E23" s="34">
        <v>1231560221</v>
      </c>
      <c r="F23" s="37">
        <v>608457433</v>
      </c>
      <c r="G23" s="37">
        <v>608383276</v>
      </c>
      <c r="H23" s="34">
        <f t="shared" si="3"/>
        <v>623102788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183</v>
      </c>
      <c r="C24" s="37">
        <v>322099867</v>
      </c>
      <c r="D24" s="37">
        <v>151479264</v>
      </c>
      <c r="E24" s="34">
        <v>473579131</v>
      </c>
      <c r="F24" s="37">
        <v>258692500</v>
      </c>
      <c r="G24" s="37">
        <v>258614646</v>
      </c>
      <c r="H24" s="34">
        <f t="shared" si="3"/>
        <v>214886631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184</v>
      </c>
      <c r="C25" s="37">
        <v>16796876</v>
      </c>
      <c r="D25" s="37">
        <v>4965039</v>
      </c>
      <c r="E25" s="34">
        <v>21761915</v>
      </c>
      <c r="F25" s="37">
        <v>10271828</v>
      </c>
      <c r="G25" s="37">
        <v>10264490</v>
      </c>
      <c r="H25" s="34">
        <f t="shared" si="3"/>
        <v>11490087</v>
      </c>
      <c r="J25" s="49"/>
      <c r="K25" s="49"/>
      <c r="L25" s="49"/>
      <c r="M25" s="49"/>
      <c r="N25" s="49"/>
    </row>
    <row r="26" spans="2:14" ht="19.5" customHeight="1" x14ac:dyDescent="0.25">
      <c r="B26" s="5" t="s">
        <v>185</v>
      </c>
      <c r="C26" s="37">
        <v>232153208</v>
      </c>
      <c r="D26" s="37">
        <v>-74009620</v>
      </c>
      <c r="E26" s="34">
        <v>158143588</v>
      </c>
      <c r="F26" s="37">
        <v>22597838</v>
      </c>
      <c r="G26" s="37">
        <v>22597838</v>
      </c>
      <c r="H26" s="34">
        <f t="shared" si="3"/>
        <v>135545750</v>
      </c>
      <c r="J26" s="49"/>
      <c r="K26" s="49"/>
      <c r="L26" s="49"/>
      <c r="M26" s="49"/>
      <c r="N26" s="49"/>
    </row>
    <row r="27" spans="2:14" ht="19.5" customHeight="1" x14ac:dyDescent="0.25">
      <c r="B27" s="5" t="s">
        <v>186</v>
      </c>
      <c r="C27" s="37">
        <v>2125104</v>
      </c>
      <c r="D27" s="37">
        <v>-941996</v>
      </c>
      <c r="E27" s="34">
        <v>1183108</v>
      </c>
      <c r="F27" s="37">
        <v>429241</v>
      </c>
      <c r="G27" s="37">
        <v>429241</v>
      </c>
      <c r="H27" s="34">
        <f t="shared" si="3"/>
        <v>753867</v>
      </c>
      <c r="J27" s="49"/>
      <c r="K27" s="49"/>
      <c r="L27" s="49"/>
      <c r="M27" s="49"/>
      <c r="N27" s="49"/>
    </row>
    <row r="28" spans="2:14" x14ac:dyDescent="0.25">
      <c r="B28" s="18"/>
      <c r="C28" s="52"/>
      <c r="D28" s="52"/>
      <c r="E28" s="52"/>
      <c r="F28" s="52"/>
      <c r="G28" s="52"/>
      <c r="H28" s="52"/>
    </row>
    <row r="29" spans="2:14" x14ac:dyDescent="0.25">
      <c r="B29" s="3" t="s">
        <v>120</v>
      </c>
      <c r="C29" s="39">
        <f>+C9+C19</f>
        <v>1969250620</v>
      </c>
      <c r="D29" s="39">
        <f t="shared" ref="D29:H29" si="4">+D9+D19</f>
        <v>312567606</v>
      </c>
      <c r="E29" s="39">
        <f t="shared" si="4"/>
        <v>2281818226</v>
      </c>
      <c r="F29" s="39">
        <f t="shared" si="4"/>
        <v>1082586372</v>
      </c>
      <c r="G29" s="39">
        <f t="shared" si="4"/>
        <v>1081734304</v>
      </c>
      <c r="H29" s="35">
        <f t="shared" si="4"/>
        <v>1199231854</v>
      </c>
    </row>
    <row r="30" spans="2:14" ht="15.75" thickBot="1" x14ac:dyDescent="0.3">
      <c r="B30" s="6"/>
      <c r="C30" s="51"/>
      <c r="D30" s="51"/>
      <c r="E30" s="51"/>
      <c r="F30" s="51"/>
      <c r="G30" s="51"/>
      <c r="H30" s="51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view="pageBreakPreview" zoomScale="130" zoomScaleNormal="175" zoomScaleSheetLayoutView="130" workbookViewId="0">
      <selection activeCell="D8" sqref="D8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48" t="s">
        <v>176</v>
      </c>
      <c r="C2" s="149"/>
      <c r="D2" s="149"/>
      <c r="E2" s="149"/>
      <c r="F2" s="149"/>
      <c r="G2" s="149"/>
      <c r="H2" s="149"/>
      <c r="I2" s="268"/>
    </row>
    <row r="3" spans="2:9" ht="9.75" customHeight="1" x14ac:dyDescent="0.25">
      <c r="B3" s="212" t="s">
        <v>40</v>
      </c>
      <c r="C3" s="213"/>
      <c r="D3" s="213"/>
      <c r="E3" s="213"/>
      <c r="F3" s="213"/>
      <c r="G3" s="213"/>
      <c r="H3" s="213"/>
      <c r="I3" s="269"/>
    </row>
    <row r="4" spans="2:9" ht="9.75" customHeight="1" x14ac:dyDescent="0.25">
      <c r="B4" s="212" t="s">
        <v>125</v>
      </c>
      <c r="C4" s="213"/>
      <c r="D4" s="213"/>
      <c r="E4" s="213"/>
      <c r="F4" s="213"/>
      <c r="G4" s="213"/>
      <c r="H4" s="213"/>
      <c r="I4" s="269"/>
    </row>
    <row r="5" spans="2:9" ht="9.75" customHeight="1" x14ac:dyDescent="0.25">
      <c r="B5" s="212" t="s">
        <v>448</v>
      </c>
      <c r="C5" s="213"/>
      <c r="D5" s="213"/>
      <c r="E5" s="213"/>
      <c r="F5" s="213"/>
      <c r="G5" s="213"/>
      <c r="H5" s="213"/>
      <c r="I5" s="269"/>
    </row>
    <row r="6" spans="2:9" ht="9.75" customHeight="1" thickBot="1" x14ac:dyDescent="0.3">
      <c r="B6" s="215" t="s">
        <v>0</v>
      </c>
      <c r="C6" s="216"/>
      <c r="D6" s="216"/>
      <c r="E6" s="216"/>
      <c r="F6" s="216"/>
      <c r="G6" s="216"/>
      <c r="H6" s="216"/>
      <c r="I6" s="270"/>
    </row>
    <row r="7" spans="2:9" ht="15.75" customHeight="1" thickBot="1" x14ac:dyDescent="0.3">
      <c r="B7" s="218" t="s">
        <v>175</v>
      </c>
      <c r="C7" s="220"/>
      <c r="D7" s="258" t="s">
        <v>42</v>
      </c>
      <c r="E7" s="259"/>
      <c r="F7" s="259"/>
      <c r="G7" s="259"/>
      <c r="H7" s="260"/>
      <c r="I7" s="190" t="s">
        <v>179</v>
      </c>
    </row>
    <row r="8" spans="2:9" ht="17.25" thickBot="1" x14ac:dyDescent="0.3">
      <c r="B8" s="228"/>
      <c r="C8" s="230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191"/>
    </row>
    <row r="9" spans="2:9" x14ac:dyDescent="0.25">
      <c r="B9" s="264"/>
      <c r="C9" s="265"/>
      <c r="D9" s="17"/>
      <c r="E9" s="17"/>
      <c r="F9" s="17"/>
      <c r="G9" s="17"/>
      <c r="H9" s="17"/>
      <c r="I9" s="17"/>
    </row>
    <row r="10" spans="2:9" x14ac:dyDescent="0.25">
      <c r="B10" s="266" t="s">
        <v>126</v>
      </c>
      <c r="C10" s="267"/>
      <c r="D10" s="39">
        <f>+D11+D21+D30+D41</f>
        <v>239437000</v>
      </c>
      <c r="E10" s="39">
        <f t="shared" ref="E10:H10" si="0">+E11+E21+E30+E41</f>
        <v>72245389</v>
      </c>
      <c r="F10" s="39">
        <f t="shared" si="0"/>
        <v>311682389</v>
      </c>
      <c r="G10" s="39">
        <f t="shared" si="0"/>
        <v>143245051</v>
      </c>
      <c r="H10" s="39">
        <f t="shared" si="0"/>
        <v>142553773</v>
      </c>
      <c r="I10" s="39">
        <f t="shared" ref="I10:I11" si="1">+F10-G10</f>
        <v>168437338</v>
      </c>
    </row>
    <row r="11" spans="2:9" ht="10.5" customHeight="1" x14ac:dyDescent="0.25">
      <c r="B11" s="207" t="s">
        <v>127</v>
      </c>
      <c r="C11" s="211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07" t="s">
        <v>136</v>
      </c>
      <c r="C21" s="211"/>
      <c r="D21" s="39">
        <f>SUM(D22:D28)</f>
        <v>239437000</v>
      </c>
      <c r="E21" s="39">
        <f t="shared" ref="E21:H21" si="3">SUM(E22:E28)</f>
        <v>72245389</v>
      </c>
      <c r="F21" s="39">
        <f t="shared" si="3"/>
        <v>311682389</v>
      </c>
      <c r="G21" s="39">
        <f t="shared" si="3"/>
        <v>143245051</v>
      </c>
      <c r="H21" s="39">
        <f t="shared" si="3"/>
        <v>142553773</v>
      </c>
      <c r="I21" s="39">
        <f t="shared" ref="I21" si="4">+F21-G21</f>
        <v>168437338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v>239437000</v>
      </c>
      <c r="E24" s="37">
        <v>72245389</v>
      </c>
      <c r="F24" s="34">
        <v>311682389</v>
      </c>
      <c r="G24" s="37">
        <v>143245051</v>
      </c>
      <c r="H24" s="37">
        <v>142553773</v>
      </c>
      <c r="I24" s="34">
        <f t="shared" ref="I24" si="5">+F24-G24</f>
        <v>168437338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07" t="s">
        <v>144</v>
      </c>
      <c r="C30" s="211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07" t="s">
        <v>154</v>
      </c>
      <c r="C41" s="211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07" t="s">
        <v>159</v>
      </c>
      <c r="C47" s="211"/>
      <c r="D47" s="39">
        <f>+D48+D58+D67+D78</f>
        <v>1729813620</v>
      </c>
      <c r="E47" s="39">
        <f t="shared" ref="E47:H47" si="10">+E48+E58+E67+E78</f>
        <v>240322217</v>
      </c>
      <c r="F47" s="39">
        <f t="shared" si="10"/>
        <v>1970135837</v>
      </c>
      <c r="G47" s="39">
        <f t="shared" si="10"/>
        <v>939341321</v>
      </c>
      <c r="H47" s="39">
        <f t="shared" si="10"/>
        <v>939180531</v>
      </c>
      <c r="I47" s="39">
        <f t="shared" ref="I47:I48" si="11">+F47-G47</f>
        <v>1030794516</v>
      </c>
    </row>
    <row r="48" spans="2:9" x14ac:dyDescent="0.25">
      <c r="B48" s="207" t="s">
        <v>127</v>
      </c>
      <c r="C48" s="211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07" t="s">
        <v>136</v>
      </c>
      <c r="C58" s="211"/>
      <c r="D58" s="39">
        <f>SUM(D59:D65)</f>
        <v>1729813620</v>
      </c>
      <c r="E58" s="39">
        <f t="shared" ref="E58:H58" si="13">SUM(E59:E65)</f>
        <v>240322217</v>
      </c>
      <c r="F58" s="39">
        <f t="shared" si="13"/>
        <v>1970135837</v>
      </c>
      <c r="G58" s="39">
        <f t="shared" si="13"/>
        <v>939341321</v>
      </c>
      <c r="H58" s="39">
        <f t="shared" si="13"/>
        <v>939180531</v>
      </c>
      <c r="I58" s="39">
        <f t="shared" ref="I58" si="14">+F58-G58</f>
        <v>1030794516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v>1729813620</v>
      </c>
      <c r="E61" s="37">
        <v>240322217</v>
      </c>
      <c r="F61" s="34">
        <v>1970135837</v>
      </c>
      <c r="G61" s="37">
        <v>939341321</v>
      </c>
      <c r="H61" s="37">
        <v>939180531</v>
      </c>
      <c r="I61" s="34">
        <f t="shared" ref="I61" si="15">+F61-G61</f>
        <v>1030794516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5"/>
      <c r="C65" s="16" t="s">
        <v>143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/>
    </row>
    <row r="66" spans="2:9" x14ac:dyDescent="0.25">
      <c r="B66" s="19"/>
      <c r="C66" s="20"/>
      <c r="D66" s="37"/>
      <c r="E66" s="37"/>
      <c r="F66" s="37"/>
      <c r="G66" s="37"/>
      <c r="H66" s="37"/>
      <c r="I66" s="37"/>
    </row>
    <row r="67" spans="2:9" x14ac:dyDescent="0.25">
      <c r="B67" s="207" t="s">
        <v>144</v>
      </c>
      <c r="C67" s="211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07" t="s">
        <v>154</v>
      </c>
      <c r="C78" s="211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07" t="s">
        <v>120</v>
      </c>
      <c r="C84" s="211"/>
      <c r="D84" s="39">
        <f>+D10+D47</f>
        <v>1969250620</v>
      </c>
      <c r="E84" s="39">
        <f t="shared" ref="E84:H84" si="20">+E10+E47</f>
        <v>312567606</v>
      </c>
      <c r="F84" s="39">
        <f t="shared" si="20"/>
        <v>2281818226</v>
      </c>
      <c r="G84" s="39">
        <f t="shared" si="20"/>
        <v>1082586372</v>
      </c>
      <c r="H84" s="39">
        <f t="shared" si="20"/>
        <v>1081734304</v>
      </c>
      <c r="I84" s="39">
        <f>+F84-G84</f>
        <v>1199231854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55"/>
      <c r="E88" s="55"/>
      <c r="F88" s="55"/>
      <c r="G88" s="55"/>
      <c r="H88" s="55"/>
      <c r="I88" s="55"/>
    </row>
    <row r="89" spans="2:9" x14ac:dyDescent="0.25">
      <c r="D89" s="38"/>
      <c r="E89" s="38"/>
      <c r="F89" s="38"/>
      <c r="G89" s="38"/>
      <c r="H89" s="38"/>
      <c r="I89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view="pageBreakPreview" zoomScale="120" zoomScaleNormal="145" zoomScaleSheetLayoutView="120" workbookViewId="0">
      <selection activeCell="C23" sqref="C23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48" t="s">
        <v>176</v>
      </c>
      <c r="C2" s="149"/>
      <c r="D2" s="149"/>
      <c r="E2" s="149"/>
      <c r="F2" s="149"/>
      <c r="G2" s="149"/>
      <c r="H2" s="268"/>
    </row>
    <row r="3" spans="2:8" ht="9.75" customHeight="1" x14ac:dyDescent="0.25">
      <c r="B3" s="212" t="s">
        <v>40</v>
      </c>
      <c r="C3" s="213"/>
      <c r="D3" s="213"/>
      <c r="E3" s="213"/>
      <c r="F3" s="213"/>
      <c r="G3" s="213"/>
      <c r="H3" s="269"/>
    </row>
    <row r="4" spans="2:8" ht="9.75" customHeight="1" x14ac:dyDescent="0.25">
      <c r="B4" s="212" t="s">
        <v>160</v>
      </c>
      <c r="C4" s="213"/>
      <c r="D4" s="213"/>
      <c r="E4" s="213"/>
      <c r="F4" s="213"/>
      <c r="G4" s="213"/>
      <c r="H4" s="269"/>
    </row>
    <row r="5" spans="2:8" ht="9.75" customHeight="1" x14ac:dyDescent="0.25">
      <c r="B5" s="212" t="s">
        <v>448</v>
      </c>
      <c r="C5" s="213"/>
      <c r="D5" s="213"/>
      <c r="E5" s="213"/>
      <c r="F5" s="213"/>
      <c r="G5" s="213"/>
      <c r="H5" s="269"/>
    </row>
    <row r="6" spans="2:8" ht="9.75" customHeight="1" thickBot="1" x14ac:dyDescent="0.3">
      <c r="B6" s="215" t="s">
        <v>0</v>
      </c>
      <c r="C6" s="216"/>
      <c r="D6" s="216"/>
      <c r="E6" s="216"/>
      <c r="F6" s="216"/>
      <c r="G6" s="216"/>
      <c r="H6" s="270"/>
    </row>
    <row r="7" spans="2:8" ht="15.75" thickBot="1" x14ac:dyDescent="0.3">
      <c r="B7" s="188" t="s">
        <v>175</v>
      </c>
      <c r="C7" s="258" t="s">
        <v>42</v>
      </c>
      <c r="D7" s="259"/>
      <c r="E7" s="259"/>
      <c r="F7" s="259"/>
      <c r="G7" s="260"/>
      <c r="H7" s="190" t="s">
        <v>179</v>
      </c>
    </row>
    <row r="8" spans="2:8" ht="17.25" thickBot="1" x14ac:dyDescent="0.3">
      <c r="B8" s="189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191"/>
    </row>
    <row r="9" spans="2:8" ht="16.5" x14ac:dyDescent="0.25">
      <c r="B9" s="139" t="s">
        <v>162</v>
      </c>
      <c r="C9" s="136">
        <f>+C10+C11+C12+C15+C16+C19</f>
        <v>170567169</v>
      </c>
      <c r="D9" s="39">
        <f t="shared" ref="D9:G9" si="0">+D10+D11+D12+D15+D16+D19</f>
        <v>59134212</v>
      </c>
      <c r="E9" s="39">
        <f>+E10+E11+E12+E15+E16+E19</f>
        <v>229701381</v>
      </c>
      <c r="F9" s="39">
        <f t="shared" si="0"/>
        <v>126452882</v>
      </c>
      <c r="G9" s="39">
        <f t="shared" si="0"/>
        <v>126433568</v>
      </c>
      <c r="H9" s="39">
        <f>+E9-F9</f>
        <v>103248499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7">
        <f>SUM(C13:C14)</f>
        <v>170567169</v>
      </c>
      <c r="D12" s="37">
        <f t="shared" ref="D12:G12" si="1">SUM(D13:D14)</f>
        <v>59134212</v>
      </c>
      <c r="E12" s="37">
        <f t="shared" si="1"/>
        <v>229701381</v>
      </c>
      <c r="F12" s="37">
        <f t="shared" si="1"/>
        <v>126452882</v>
      </c>
      <c r="G12" s="37">
        <f t="shared" si="1"/>
        <v>126433568</v>
      </c>
      <c r="H12" s="37">
        <f>+E12-F12</f>
        <v>103248499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v>170567169</v>
      </c>
      <c r="D14" s="37">
        <v>59134212</v>
      </c>
      <c r="E14" s="34">
        <v>229701381</v>
      </c>
      <c r="F14" s="37">
        <v>126452882</v>
      </c>
      <c r="G14" s="37">
        <v>126433568</v>
      </c>
      <c r="H14" s="37">
        <f t="shared" ref="H14" si="2">+E14-F14</f>
        <v>103248499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9" t="s">
        <v>173</v>
      </c>
      <c r="C21" s="41">
        <f>+C22+C23+C27+C28+C31+C24</f>
        <v>1452172319</v>
      </c>
      <c r="D21" s="41">
        <f t="shared" ref="D21:G21" si="3">+D22+D23+D27+D28+D31+D24</f>
        <v>161829484</v>
      </c>
      <c r="E21" s="41">
        <f t="shared" si="3"/>
        <v>1614001803</v>
      </c>
      <c r="F21" s="41">
        <f t="shared" si="3"/>
        <v>812902847</v>
      </c>
      <c r="G21" s="41">
        <f t="shared" si="3"/>
        <v>812902848</v>
      </c>
      <c r="H21" s="37">
        <f t="shared" ref="H21" si="4">+E21-F21</f>
        <v>801098956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7">
        <f>SUM(C25:C26)</f>
        <v>1452172319</v>
      </c>
      <c r="D24" s="37">
        <f t="shared" ref="D24:F24" si="5">SUM(D25:D26)</f>
        <v>161829484</v>
      </c>
      <c r="E24" s="37">
        <f t="shared" si="5"/>
        <v>1614001803</v>
      </c>
      <c r="F24" s="37">
        <f t="shared" si="5"/>
        <v>812902847</v>
      </c>
      <c r="G24" s="37">
        <f>SUM(G25:G26)</f>
        <v>812902848</v>
      </c>
      <c r="H24" s="37">
        <f>+E24-F24</f>
        <v>801098956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v>1452172319</v>
      </c>
      <c r="D26" s="37">
        <v>161829484</v>
      </c>
      <c r="E26" s="34">
        <v>1614001803</v>
      </c>
      <c r="F26" s="37">
        <v>812902847</v>
      </c>
      <c r="G26" s="37">
        <v>812902848</v>
      </c>
      <c r="H26" s="34">
        <f>E26-F26</f>
        <v>801098956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9" t="s">
        <v>174</v>
      </c>
      <c r="C32" s="42">
        <f>+C9+C21</f>
        <v>1622739488</v>
      </c>
      <c r="D32" s="42">
        <f t="shared" ref="D32:H32" si="6">+D9+D21</f>
        <v>220963696</v>
      </c>
      <c r="E32" s="42">
        <f t="shared" si="6"/>
        <v>1843703184</v>
      </c>
      <c r="F32" s="42">
        <f t="shared" si="6"/>
        <v>939355729</v>
      </c>
      <c r="G32" s="42">
        <f t="shared" si="6"/>
        <v>939336416</v>
      </c>
      <c r="H32" s="42">
        <f t="shared" si="6"/>
        <v>904347455</v>
      </c>
    </row>
    <row r="33" spans="2:8" ht="15.75" thickBot="1" x14ac:dyDescent="0.3">
      <c r="B33" s="28"/>
      <c r="C33" s="29"/>
      <c r="D33" s="1"/>
      <c r="E33" s="1"/>
      <c r="F33" s="1"/>
      <c r="G33" s="1"/>
      <c r="H33" s="1"/>
    </row>
    <row r="35" spans="2:8" x14ac:dyDescent="0.25">
      <c r="C35" s="38"/>
      <c r="D35" s="38"/>
      <c r="E35" s="38"/>
      <c r="F35" s="38"/>
      <c r="G35" s="38"/>
      <c r="H35" s="38"/>
    </row>
    <row r="36" spans="2:8" x14ac:dyDescent="0.25">
      <c r="C36" s="38"/>
      <c r="D36" s="38"/>
      <c r="E36" s="38"/>
      <c r="F36" s="38"/>
      <c r="G36" s="38"/>
      <c r="H36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Edith</cp:lastModifiedBy>
  <cp:lastPrinted>2019-07-09T16:22:47Z</cp:lastPrinted>
  <dcterms:created xsi:type="dcterms:W3CDTF">2016-12-03T17:06:18Z</dcterms:created>
  <dcterms:modified xsi:type="dcterms:W3CDTF">2019-07-19T19:31:33Z</dcterms:modified>
</cp:coreProperties>
</file>