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activeTab="3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'2'!$A$1:$I$47</definedName>
    <definedName name="_xlnm.Print_Area" localSheetId="2">'3'!$A$1:$K$25</definedName>
    <definedName name="_xlnm.Print_Area" localSheetId="3">'4'!$A$1:$E$85</definedName>
    <definedName name="_xlnm.Print_Area" localSheetId="4">'5'!$A$1:$J$86</definedName>
    <definedName name="_xlnm.Print_Area" localSheetId="5">'6A'!$A$1:$H$166</definedName>
    <definedName name="_xlnm.Print_Area" localSheetId="6">'6B'!$A$1:$G$26</definedName>
    <definedName name="_xlnm.Print_Area" localSheetId="7">'6C'!$A$1:$H$90</definedName>
    <definedName name="_xlnm.Print_Area" localSheetId="8">'6D'!$A$1:$G$39</definedName>
    <definedName name="OLE_LINK1" localSheetId="0">'1'!$A$1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<sst xmlns="http://schemas.openxmlformats.org/spreadsheetml/2006/main" count="631" uniqueCount="445">
  <si>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</si>
  <si>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</si>
  <si>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</si>
  <si>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</si>
  <si>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</si>
  <si>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</si>
  <si>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</si>
  <si>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</si>
  <si>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</si>
  <si>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</si>
  <si>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</si>
  <si>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</si>
  <si>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</si>
  <si>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</si>
  <si>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</si>
  <si>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</si>
  <si>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</si>
  <si>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</si>
  <si>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</si>
  <si>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</si>
  <si>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</si>
  <si>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</si>
  <si>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</si>
  <si>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</si>
  <si>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</si>
  <si>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</si>
  <si>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</si>
  <si>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</si>
  <si>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</si>
  <si>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</si>
  <si>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</si>
  <si>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</si>
  <si>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</si>
  <si>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</si>
  <si>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</si>
  <si>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</si>
  <si>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</si>
  <si>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</si>
  <si>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</si>
  <si>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</si>
  <si>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</si>
  <si>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</si>
  <si>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</si>
  <si>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</si>
  <si>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</si>
  <si>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</si>
  <si>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</si>
  <si>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</si>
  <si>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</si>
  <si>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</si>
  <si>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</si>
  <si>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</si>
  <si>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</si>
  <si>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</si>
  <si>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</si>
  <si>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</si>
  <si>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</si>
  <si>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</si>
  <si>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</si>
  <si>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</si>
  <si>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</si>
  <si>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</si>
  <si>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</si>
  <si>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</si>
  <si>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</si>
  <si>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</si>
  <si>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</si>
  <si>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</si>
  <si>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</si>
  <si>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</si>
  <si>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</si>
  <si>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</si>
  <si>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</si>
  <si>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</si>
  <si>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</si>
  <si>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</si>
  <si>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</si>
  <si>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</si>
  <si>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</si>
  <si>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</si>
  <si>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</si>
  <si>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</si>
  <si>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</si>
  <si>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</si>
  <si>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</si>
  <si>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</si>
  <si>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</si>
  <si>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</si>
  <si>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</si>
  <si>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</si>
  <si>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</si>
  <si>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</si>
  <si>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</si>
  <si>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</si>
  <si>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</si>
  <si>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</si>
  <si>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</si>
  <si>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</si>
  <si>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</si>
  <si>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</si>
  <si>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</si>
  <si>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</si>
  <si>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</si>
  <si>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</si>
  <si>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</si>
  <si>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</si>
  <si>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</si>
  <si>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</si>
  <si>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</si>
  <si>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</si>
  <si>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</si>
  <si>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</si>
  <si>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</si>
  <si>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</si>
  <si>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</si>
  <si>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</si>
  <si>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</si>
  <si>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</si>
  <si>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</si>
  <si>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</si>
  <si>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</si>
  <si>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</si>
  <si>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</si>
  <si>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</si>
  <si>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</si>
  <si>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</si>
  <si>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</si>
  <si>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</si>
  <si>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</si>
  <si>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</si>
  <si>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</si>
  <si>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</si>
  <si>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</si>
  <si>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</si>
  <si>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</si>
  <si>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</si>
  <si>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</si>
  <si>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</si>
  <si>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</si>
  <si>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</si>
  <si>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</si>
  <si>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</si>
  <si>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</si>
  <si>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</si>
  <si>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</si>
  <si>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</si>
  <si>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</si>
  <si>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</si>
  <si>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</si>
  <si>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</si>
  <si>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</si>
  <si>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</si>
  <si>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</si>
  <si>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</si>
  <si>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</si>
  <si>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</si>
  <si>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</si>
  <si>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</si>
  <si>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</si>
  <si>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</si>
  <si>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</si>
  <si>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</si>
  <si>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</si>
  <si>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</si>
  <si>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</si>
  <si>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</si>
  <si>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</si>
  <si>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</si>
  <si>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</si>
  <si>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</si>
  <si>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</si>
  <si>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</si>
  <si>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</si>
  <si>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</si>
  <si>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</si>
  <si>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</si>
  <si>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</si>
  <si>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</si>
  <si>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</si>
  <si>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</si>
  <si>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</si>
  <si>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</si>
  <si>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</si>
  <si>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</si>
  <si>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</si>
  <si>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</si>
  <si>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</si>
  <si>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</si>
  <si>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</si>
  <si>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</si>
  <si>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</si>
  <si>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</si>
  <si>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</si>
  <si>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</si>
  <si>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</si>
  <si>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</si>
  <si>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</si>
  <si>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</si>
  <si>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</si>
  <si>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</si>
  <si>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</si>
  <si>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</si>
  <si>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</si>
  <si>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</si>
  <si>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</si>
  <si>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</si>
  <si>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</si>
  <si>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</si>
  <si>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</si>
  <si>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</si>
  <si>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</si>
  <si>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</si>
  <si>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</si>
  <si>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</si>
  <si>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</si>
  <si>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</si>
  <si>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</si>
  <si>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</si>
  <si>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</si>
  <si>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</si>
  <si>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</si>
  <si>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</si>
  <si>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</si>
  <si>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</si>
  <si>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</si>
  <si>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</si>
  <si>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</si>
  <si>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</si>
  <si>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</si>
  <si>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</si>
  <si>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</si>
  <si>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</si>
  <si>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</si>
  <si>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</si>
  <si>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</si>
  <si>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</si>
  <si>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</si>
  <si>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</si>
  <si>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</si>
  <si>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</si>
  <si>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</si>
  <si>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</si>
  <si>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</si>
  <si>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</si>
  <si>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</si>
  <si>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</si>
  <si>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</si>
  <si>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</si>
  <si>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</si>
  <si>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</si>
  <si>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</si>
  <si>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</si>
  <si>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</si>
  <si>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</si>
  <si>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</si>
  <si>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</si>
  <si>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</si>
  <si>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</si>
  <si>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</si>
  <si>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</si>
  <si>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</si>
  <si>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</si>
  <si>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</si>
  <si>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</si>
  <si>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</si>
  <si>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</si>
  <si>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</si>
  <si>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</si>
  <si>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</si>
  <si>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</si>
  <si>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</si>
  <si>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</si>
  <si>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</si>
  <si>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</si>
  <si>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</si>
  <si>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</si>
  <si>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</si>
  <si>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</si>
  <si>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</si>
  <si>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</si>
  <si>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</si>
  <si>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</si>
  <si>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</si>
  <si>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</si>
  <si>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</si>
  <si>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</si>
  <si>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</si>
  <si>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</si>
  <si>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</si>
  <si>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</si>
  <si>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</si>
  <si>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</si>
  <si>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</si>
  <si>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</si>
  <si>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</si>
  <si>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</si>
  <si>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</si>
  <si>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</si>
  <si>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</si>
  <si>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</si>
  <si>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</si>
  <si>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</si>
  <si>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</si>
  <si>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</si>
  <si>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</si>
  <si>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</si>
  <si>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</si>
  <si>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</si>
  <si>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</si>
  <si>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</si>
  <si>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</si>
  <si>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</si>
  <si>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</si>
  <si>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</si>
  <si>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</si>
  <si>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</si>
  <si>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</si>
  <si>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</si>
  <si>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</si>
  <si>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</si>
  <si>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</si>
  <si>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</si>
  <si>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</si>
  <si>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</si>
  <si>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</si>
  <si>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</si>
  <si>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</si>
  <si>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</si>
  <si>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</si>
  <si>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</si>
  <si>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</si>
  <si>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</si>
  <si>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</si>
  <si>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</si>
  <si>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</si>
  <si>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</si>
  <si>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</si>
  <si>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</si>
  <si>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</si>
  <si>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</si>
  <si>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</si>
  <si>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</si>
  <si>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</si>
  <si>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</si>
  <si>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</si>
  <si>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</si>
  <si>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</si>
  <si>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</si>
  <si>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</si>
  <si>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</si>
  <si>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</si>
  <si>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</si>
  <si>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</si>
  <si>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</si>
  <si>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</si>
  <si>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</si>
  <si>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</si>
  <si>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</si>
  <si>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</si>
  <si>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</si>
  <si>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</si>
  <si>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</si>
  <si>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</si>
  <si>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</si>
  <si>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</si>
  <si>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</si>
  <si>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</si>
  <si>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</si>
  <si>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</si>
  <si>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</si>
  <si>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</si>
  <si>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</si>
  <si>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</si>
  <si>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</si>
  <si>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</si>
  <si>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</si>
  <si>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</si>
  <si>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</si>
  <si>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</si>
  <si>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</si>
  <si>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</si>
  <si>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</si>
  <si>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</si>
  <si>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</si>
  <si>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</si>
  <si>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</si>
  <si>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</si>
  <si>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</si>
  <si>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</si>
  <si>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</si>
  <si>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</si>
  <si>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</si>
  <si>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</si>
  <si>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</si>
  <si>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</si>
  <si>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</si>
  <si>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</si>
  <si>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</si>
  <si>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</si>
  <si>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</si>
  <si>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</si>
  <si>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</si>
  <si>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</si>
  <si>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</si>
  <si>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</si>
  <si>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</si>
  <si>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</si>
  <si>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</si>
  <si>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</si>
  <si>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</si>
  <si>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</si>
  <si>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</si>
  <si>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</si>
  <si>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</si>
  <si>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</si>
  <si>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</si>
  <si>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</si>
  <si>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</si>
  <si>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</si>
  <si>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</si>
  <si>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</si>
  <si>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</si>
  <si>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</si>
  <si>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</si>
  <si>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</si>
  <si>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</si>
  <si>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</si>
  <si>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</si>
  <si>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</si>
  <si>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</si>
  <si>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</si>
  <si>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</si>
  <si>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</si>
  <si>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</si>
  <si>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</si>
  <si>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</si>
  <si>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</si>
  <si>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</si>
  <si>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</si>
  <si>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</si>
  <si>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Secretaria Academica</t>
  </si>
  <si>
    <t>Al 31 de marzo de 2020 y al 31 de diciembre de 2019</t>
  </si>
  <si>
    <t>31 de diciembre de 2019</t>
  </si>
  <si>
    <t>Del 1 de enero al 31 de marzo de 2020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</si>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</sst>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0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44" fontId="4" fillId="0" borderId="0" xfId="20" applyFont="1"/>
    <xf numFmtId="0" fontId="11" fillId="0" borderId="0" xfId="0" applyFont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4" fontId="7" fillId="0" borderId="8" xfId="0" applyNumberFormat="1" applyFont="1" applyBorder="1" applyAlignment="1">
      <alignment horizontal="justify" vertical="center" wrapText="1"/>
    </xf>
    <xf numFmtId="4" fontId="10" fillId="0" borderId="0" xfId="0" applyNumberFormat="1" applyFont="1"/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8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181100" y="17202150"/>
          <a:ext cx="6553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85725</xdr:rowOff>
    </xdr:from>
    <xdr:to>
      <xdr:col>8</xdr:col>
      <xdr:colOff>295275</xdr:colOff>
      <xdr:row>47</xdr:row>
      <xdr:rowOff>19050</xdr:rowOff>
    </xdr:to>
    <xdr:sp macro="" textlink="">
      <xdr:nvSpPr>
        <xdr:cNvPr id="4" name="CuadroTexto 3"/>
        <xdr:cNvSpPr txBox="1"/>
      </xdr:nvSpPr>
      <xdr:spPr>
        <a:xfrm>
          <a:off x="0" y="8972550"/>
          <a:ext cx="6553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22</xdr:row>
      <xdr:rowOff>76200</xdr:rowOff>
    </xdr:from>
    <xdr:to>
      <xdr:col>8</xdr:col>
      <xdr:colOff>600075</xdr:colOff>
      <xdr:row>25</xdr:row>
      <xdr:rowOff>9525</xdr:rowOff>
    </xdr:to>
    <xdr:sp macro="" textlink="">
      <xdr:nvSpPr>
        <xdr:cNvPr id="4" name="CuadroTexto 3"/>
        <xdr:cNvSpPr txBox="1"/>
      </xdr:nvSpPr>
      <xdr:spPr>
        <a:xfrm>
          <a:off x="1371600" y="5086350"/>
          <a:ext cx="6553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82</xdr:row>
      <xdr:rowOff>28575</xdr:rowOff>
    </xdr:from>
    <xdr:to>
      <xdr:col>4</xdr:col>
      <xdr:colOff>485775</xdr:colOff>
      <xdr:row>85</xdr:row>
      <xdr:rowOff>0</xdr:rowOff>
    </xdr:to>
    <xdr:sp macro="" textlink="">
      <xdr:nvSpPr>
        <xdr:cNvPr id="3" name="CuadroTexto 2"/>
        <xdr:cNvSpPr txBox="1"/>
      </xdr:nvSpPr>
      <xdr:spPr>
        <a:xfrm>
          <a:off x="57150" y="13620750"/>
          <a:ext cx="5276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                         </a:t>
          </a:r>
          <a:r>
            <a:rPr lang="es-MX" sz="700" baseline="0"/>
            <a:t> 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                                                                  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83</xdr:row>
      <xdr:rowOff>114300</xdr:rowOff>
    </xdr:from>
    <xdr:to>
      <xdr:col>8</xdr:col>
      <xdr:colOff>200025</xdr:colOff>
      <xdr:row>86</xdr:row>
      <xdr:rowOff>38100</xdr:rowOff>
    </xdr:to>
    <xdr:sp macro="" textlink="">
      <xdr:nvSpPr>
        <xdr:cNvPr id="4" name="CuadroTexto 3"/>
        <xdr:cNvSpPr txBox="1"/>
      </xdr:nvSpPr>
      <xdr:spPr>
        <a:xfrm>
          <a:off x="981075" y="15335250"/>
          <a:ext cx="65627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163</xdr:row>
      <xdr:rowOff>28575</xdr:rowOff>
    </xdr:from>
    <xdr:to>
      <xdr:col>6</xdr:col>
      <xdr:colOff>342900</xdr:colOff>
      <xdr:row>166</xdr:row>
      <xdr:rowOff>47625</xdr:rowOff>
    </xdr:to>
    <xdr:sp macro="" textlink="">
      <xdr:nvSpPr>
        <xdr:cNvPr id="4" name="CuadroTexto 3"/>
        <xdr:cNvSpPr txBox="1"/>
      </xdr:nvSpPr>
      <xdr:spPr>
        <a:xfrm>
          <a:off x="1552575" y="30689550"/>
          <a:ext cx="65722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23</xdr:row>
      <xdr:rowOff>85725</xdr:rowOff>
    </xdr:from>
    <xdr:to>
      <xdr:col>6</xdr:col>
      <xdr:colOff>828675</xdr:colOff>
      <xdr:row>26</xdr:row>
      <xdr:rowOff>19050</xdr:rowOff>
    </xdr:to>
    <xdr:sp macro="" textlink="">
      <xdr:nvSpPr>
        <xdr:cNvPr id="3" name="CuadroTexto 2"/>
        <xdr:cNvSpPr txBox="1"/>
      </xdr:nvSpPr>
      <xdr:spPr>
        <a:xfrm>
          <a:off x="485775" y="4686300"/>
          <a:ext cx="6553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87</xdr:row>
      <xdr:rowOff>9525</xdr:rowOff>
    </xdr:from>
    <xdr:to>
      <xdr:col>7</xdr:col>
      <xdr:colOff>76200</xdr:colOff>
      <xdr:row>90</xdr:row>
      <xdr:rowOff>19050</xdr:rowOff>
    </xdr:to>
    <xdr:sp macro="" textlink="">
      <xdr:nvSpPr>
        <xdr:cNvPr id="4" name="CuadroTexto 3"/>
        <xdr:cNvSpPr txBox="1"/>
      </xdr:nvSpPr>
      <xdr:spPr>
        <a:xfrm>
          <a:off x="428625" y="17011650"/>
          <a:ext cx="65627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36</xdr:row>
      <xdr:rowOff>104775</xdr:rowOff>
    </xdr:from>
    <xdr:to>
      <xdr:col>6</xdr:col>
      <xdr:colOff>114300</xdr:colOff>
      <xdr:row>39</xdr:row>
      <xdr:rowOff>47625</xdr:rowOff>
    </xdr:to>
    <xdr:sp macro="" textlink="">
      <xdr:nvSpPr>
        <xdr:cNvPr id="3" name="CuadroTexto 2"/>
        <xdr:cNvSpPr txBox="1"/>
      </xdr:nvSpPr>
      <xdr:spPr>
        <a:xfrm>
          <a:off x="600075" y="9153525"/>
          <a:ext cx="6562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J81"/>
  <sheetViews>
    <sheetView view="pageBreakPreview" zoomScaleSheetLayoutView="100" zoomScalePageLayoutView="120" workbookViewId="0" topLeftCell="A1">
      <selection activeCell="F15" sqref="F15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4" t="s">
        <v>436</v>
      </c>
      <c r="B1" s="155"/>
      <c r="C1" s="155"/>
      <c r="D1" s="155"/>
      <c r="E1" s="155"/>
      <c r="F1" s="155"/>
      <c r="G1" s="156"/>
    </row>
    <row r="2" spans="1:7" ht="15" customHeight="1">
      <c r="A2" s="157" t="s">
        <v>0</v>
      </c>
      <c r="B2" s="158"/>
      <c r="C2" s="158"/>
      <c r="D2" s="158"/>
      <c r="E2" s="158"/>
      <c r="F2" s="158"/>
      <c r="G2" s="159"/>
    </row>
    <row r="3" spans="1:7" ht="15" customHeight="1">
      <c r="A3" s="157" t="s">
        <v>441</v>
      </c>
      <c r="B3" s="158"/>
      <c r="C3" s="158"/>
      <c r="D3" s="158"/>
      <c r="E3" s="158"/>
      <c r="F3" s="158"/>
      <c r="G3" s="159"/>
    </row>
    <row r="4" spans="1:7" ht="15.75" thickBot="1">
      <c r="A4" s="160" t="s">
        <v>1</v>
      </c>
      <c r="B4" s="161"/>
      <c r="C4" s="161"/>
      <c r="D4" s="161"/>
      <c r="E4" s="161"/>
      <c r="F4" s="161"/>
      <c r="G4" s="162"/>
    </row>
    <row r="5" spans="1:7" s="4" customFormat="1" ht="31.5" customHeight="1" thickBot="1">
      <c r="A5" s="11" t="s">
        <v>2</v>
      </c>
      <c r="B5" s="12">
        <v>2020</v>
      </c>
      <c r="C5" s="12" t="s">
        <v>442</v>
      </c>
      <c r="D5" s="13"/>
      <c r="E5" s="14" t="s">
        <v>2</v>
      </c>
      <c r="F5" s="12">
        <v>2020</v>
      </c>
      <c r="G5" s="12" t="s">
        <v>442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52"/>
      <c r="C7" s="18"/>
      <c r="D7" s="17"/>
      <c r="E7" s="16" t="s">
        <v>6</v>
      </c>
      <c r="F7" s="18"/>
      <c r="G7" s="18"/>
    </row>
    <row r="8" spans="1:7" s="4" customFormat="1" ht="15">
      <c r="A8" s="19" t="s">
        <v>7</v>
      </c>
      <c r="B8" s="20">
        <f>+B9+B10+B11+B12+B13+B14+B15</f>
        <v>469416</v>
      </c>
      <c r="C8" s="20">
        <f>+C9+C10+C11+C12+C13+C14+C15</f>
        <v>785262</v>
      </c>
      <c r="D8" s="22"/>
      <c r="E8" s="23" t="s">
        <v>8</v>
      </c>
      <c r="F8" s="21">
        <f>+F9+F10+F11+F12+F13+F14+F15+F16+F17</f>
        <v>1600995</v>
      </c>
      <c r="G8" s="21">
        <f>+G9+G10+G11+G12+G13+G14+G15+G16+G17</f>
        <v>571969</v>
      </c>
    </row>
    <row r="9" spans="1:8" s="4" customFormat="1" ht="15">
      <c r="A9" s="19" t="s">
        <v>9</v>
      </c>
      <c r="B9" s="20">
        <v>0</v>
      </c>
      <c r="C9" s="20">
        <v>0</v>
      </c>
      <c r="D9" s="22"/>
      <c r="E9" s="23" t="s">
        <v>10</v>
      </c>
      <c r="F9" s="21">
        <v>0</v>
      </c>
      <c r="G9" s="21">
        <v>0</v>
      </c>
      <c r="H9" s="6"/>
    </row>
    <row r="10" spans="1:9" s="4" customFormat="1" ht="15">
      <c r="A10" s="19" t="s">
        <v>11</v>
      </c>
      <c r="B10" s="20">
        <v>463439</v>
      </c>
      <c r="C10" s="20">
        <v>770376</v>
      </c>
      <c r="D10" s="24"/>
      <c r="E10" s="23" t="s">
        <v>12</v>
      </c>
      <c r="F10" s="21">
        <v>1292711</v>
      </c>
      <c r="G10" s="21">
        <v>0</v>
      </c>
      <c r="H10" s="6"/>
      <c r="I10" s="6">
        <f>+F8-1600995</f>
        <v>0</v>
      </c>
    </row>
    <row r="11" spans="1:7" s="4" customFormat="1" ht="15">
      <c r="A11" s="19" t="s">
        <v>13</v>
      </c>
      <c r="B11" s="20">
        <v>0</v>
      </c>
      <c r="C11" s="20">
        <v>0</v>
      </c>
      <c r="D11" s="22"/>
      <c r="E11" s="23" t="s">
        <v>14</v>
      </c>
      <c r="F11" s="21">
        <v>0</v>
      </c>
      <c r="G11" s="21">
        <v>0</v>
      </c>
    </row>
    <row r="12" spans="1:8" s="4" customFormat="1" ht="15">
      <c r="A12" s="19" t="s">
        <v>15</v>
      </c>
      <c r="B12" s="20">
        <v>0</v>
      </c>
      <c r="C12" s="20">
        <v>0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0">
        <v>0</v>
      </c>
      <c r="D13" s="22"/>
      <c r="E13" s="23" t="s">
        <v>18</v>
      </c>
      <c r="F13" s="21">
        <v>17000</v>
      </c>
      <c r="G13" s="21">
        <v>17000</v>
      </c>
      <c r="I13" s="6"/>
    </row>
    <row r="14" spans="1:8" s="4" customFormat="1" ht="22.5">
      <c r="A14" s="19" t="s">
        <v>19</v>
      </c>
      <c r="B14" s="20">
        <v>0</v>
      </c>
      <c r="C14" s="20">
        <v>0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5977</v>
      </c>
      <c r="C15" s="20">
        <v>14886</v>
      </c>
      <c r="D15" s="22"/>
      <c r="E15" s="23" t="s">
        <v>22</v>
      </c>
      <c r="F15" s="21">
        <v>291284</v>
      </c>
      <c r="G15" s="21">
        <v>554969</v>
      </c>
    </row>
    <row r="16" spans="1:7" s="4" customFormat="1" ht="22.5">
      <c r="A16" s="25" t="s">
        <v>23</v>
      </c>
      <c r="B16" s="20">
        <f>+B17+B18+B19+B20+B21+B22+B23</f>
        <v>52663</v>
      </c>
      <c r="C16" s="20">
        <f>+C17+C18+C19+C20+C21+C22+C23</f>
        <v>20624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11</v>
      </c>
      <c r="C17" s="20">
        <v>10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52652</v>
      </c>
      <c r="C19" s="20">
        <v>20614</v>
      </c>
      <c r="D19" s="17"/>
      <c r="E19" s="18" t="s">
        <v>30</v>
      </c>
      <c r="F19" s="20">
        <v>0</v>
      </c>
      <c r="G19" s="20">
        <v>0</v>
      </c>
    </row>
    <row r="20" spans="1:7" s="4" customFormat="1" ht="1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1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1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1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1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137739</v>
      </c>
      <c r="G41" s="20">
        <f>+G42+G43+G44</f>
        <v>87767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137739</v>
      </c>
      <c r="G42" s="20">
        <v>87767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522079</v>
      </c>
      <c r="C46" s="27">
        <f>+C8+C16+C24+C30+C36+C37+C40</f>
        <v>805886</v>
      </c>
      <c r="D46" s="22"/>
      <c r="E46" s="28" t="s">
        <v>82</v>
      </c>
      <c r="F46" s="27">
        <f>+F8+F18+F22+F25+F26+F30+F37+F41</f>
        <v>1738734</v>
      </c>
      <c r="G46" s="27">
        <f>+G8+G18+G22+G25+G26+G30+G37+G41</f>
        <v>659736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0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22687297</v>
      </c>
      <c r="C51" s="20">
        <v>22687297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15911795</v>
      </c>
      <c r="C52" s="20">
        <v>15911795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15">
      <c r="A53" s="19" t="s">
        <v>93</v>
      </c>
      <c r="B53" s="20">
        <v>277798</v>
      </c>
      <c r="C53" s="20">
        <v>280612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0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1738734</v>
      </c>
      <c r="G58" s="26">
        <f>+G46+G56</f>
        <v>659736</v>
      </c>
    </row>
    <row r="59" spans="1:7" s="4" customFormat="1" ht="15">
      <c r="A59" s="15" t="s">
        <v>102</v>
      </c>
      <c r="B59" s="26">
        <f>+B49+B50+B51+B52+B53+B54+B55+B56+B57</f>
        <v>38876890</v>
      </c>
      <c r="C59" s="26">
        <f>+C49+C50+C51+C52+C53+C54+C55+C56+C57</f>
        <v>38879704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39398969</v>
      </c>
      <c r="C61" s="27">
        <f>+C46+C59</f>
        <v>39685590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24580582</v>
      </c>
      <c r="G62" s="26">
        <f>+G63+G64+G65</f>
        <v>24580582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145050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23935532</v>
      </c>
      <c r="G65" s="20">
        <v>23935532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15">
      <c r="A67" s="19"/>
      <c r="B67" s="40"/>
      <c r="C67" s="40"/>
      <c r="D67" s="17"/>
      <c r="E67" s="16" t="s">
        <v>109</v>
      </c>
      <c r="F67" s="26">
        <f>+F68+F69+F70+F71+F72</f>
        <v>13079653</v>
      </c>
      <c r="G67" s="26">
        <f>+G68+G69+G70+G71+G72</f>
        <v>14445272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-1013878</v>
      </c>
      <c r="G68" s="20">
        <v>566211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14299886</v>
      </c>
      <c r="G69" s="20">
        <v>14082602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-206355</v>
      </c>
      <c r="G72" s="20">
        <v>-203541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37660235</v>
      </c>
      <c r="G78" s="26">
        <f>+G62+G67+G74</f>
        <v>39025854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39398969</v>
      </c>
      <c r="G80" s="26">
        <f>+G58+G78</f>
        <v>39685590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A1:K40"/>
  <sheetViews>
    <sheetView view="pageBreakPreview" zoomScale="140" zoomScaleSheetLayoutView="140" workbookViewId="0" topLeftCell="A1">
      <selection activeCell="E18" sqref="E18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74" t="str">
        <f>+1!A1:G1</f>
        <v>UNIVERSIDAD POLITECNICA DE TLAXCALA REGION PONIENTE</v>
      </c>
      <c r="B1" s="175"/>
      <c r="C1" s="175"/>
      <c r="D1" s="175"/>
      <c r="E1" s="175"/>
      <c r="F1" s="175"/>
      <c r="G1" s="175"/>
      <c r="H1" s="175"/>
      <c r="I1" s="176"/>
    </row>
    <row r="2" spans="1:9" ht="12" thickBot="1">
      <c r="A2" s="177" t="s">
        <v>120</v>
      </c>
      <c r="B2" s="178"/>
      <c r="C2" s="178"/>
      <c r="D2" s="178"/>
      <c r="E2" s="178"/>
      <c r="F2" s="178"/>
      <c r="G2" s="178"/>
      <c r="H2" s="178"/>
      <c r="I2" s="179"/>
    </row>
    <row r="3" spans="1:9" ht="12" thickBot="1">
      <c r="A3" s="177" t="s">
        <v>443</v>
      </c>
      <c r="B3" s="178"/>
      <c r="C3" s="178"/>
      <c r="D3" s="178"/>
      <c r="E3" s="178"/>
      <c r="F3" s="178"/>
      <c r="G3" s="178"/>
      <c r="H3" s="178"/>
      <c r="I3" s="179"/>
    </row>
    <row r="4" spans="1:9" ht="12" thickBot="1">
      <c r="A4" s="177" t="s">
        <v>1</v>
      </c>
      <c r="B4" s="178"/>
      <c r="C4" s="178"/>
      <c r="D4" s="178"/>
      <c r="E4" s="178"/>
      <c r="F4" s="178"/>
      <c r="G4" s="178"/>
      <c r="H4" s="178"/>
      <c r="I4" s="179"/>
    </row>
    <row r="5" spans="1:9" ht="22.5">
      <c r="A5" s="180" t="s">
        <v>121</v>
      </c>
      <c r="B5" s="181"/>
      <c r="C5" s="41" t="s">
        <v>122</v>
      </c>
      <c r="D5" s="182" t="s">
        <v>123</v>
      </c>
      <c r="E5" s="182" t="s">
        <v>124</v>
      </c>
      <c r="F5" s="182" t="s">
        <v>125</v>
      </c>
      <c r="G5" s="41" t="s">
        <v>126</v>
      </c>
      <c r="H5" s="182" t="s">
        <v>128</v>
      </c>
      <c r="I5" s="182" t="s">
        <v>129</v>
      </c>
    </row>
    <row r="6" spans="1:9" ht="34.5" thickBot="1">
      <c r="A6" s="160"/>
      <c r="B6" s="162"/>
      <c r="C6" s="42" t="s">
        <v>444</v>
      </c>
      <c r="D6" s="183"/>
      <c r="E6" s="183"/>
      <c r="F6" s="183"/>
      <c r="G6" s="42" t="s">
        <v>127</v>
      </c>
      <c r="H6" s="183"/>
      <c r="I6" s="183"/>
    </row>
    <row r="7" spans="1:9" s="44" customFormat="1" ht="15">
      <c r="A7" s="184"/>
      <c r="B7" s="185"/>
      <c r="C7" s="43"/>
      <c r="D7" s="43"/>
      <c r="E7" s="43"/>
      <c r="F7" s="43"/>
      <c r="G7" s="43"/>
      <c r="H7" s="43"/>
      <c r="I7" s="43"/>
    </row>
    <row r="8" spans="1:9" s="44" customFormat="1" ht="15">
      <c r="A8" s="166" t="s">
        <v>130</v>
      </c>
      <c r="B8" s="167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66" t="s">
        <v>131</v>
      </c>
      <c r="B9" s="167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1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66" t="s">
        <v>135</v>
      </c>
      <c r="B13" s="167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1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66" t="s">
        <v>139</v>
      </c>
      <c r="B17" s="167"/>
      <c r="C17" s="26">
        <v>659736</v>
      </c>
      <c r="D17" s="49">
        <v>2139193</v>
      </c>
      <c r="E17" s="49">
        <v>1060195</v>
      </c>
      <c r="F17" s="26">
        <v>0</v>
      </c>
      <c r="G17" s="50">
        <f>+C17+D17-E17+F17</f>
        <v>1738734</v>
      </c>
      <c r="H17" s="49">
        <v>0</v>
      </c>
      <c r="I17" s="49">
        <v>0</v>
      </c>
      <c r="K17" s="51"/>
    </row>
    <row r="18" spans="1:11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  <c r="K18" s="151"/>
    </row>
    <row r="19" spans="1:9" s="44" customFormat="1" ht="27.75" customHeight="1">
      <c r="A19" s="166" t="s">
        <v>140</v>
      </c>
      <c r="B19" s="167"/>
      <c r="C19" s="26">
        <f>+C8+C17</f>
        <v>659736</v>
      </c>
      <c r="D19" s="26">
        <f aca="true" t="shared" si="4" ref="D19:H19">+D8+D17</f>
        <v>2139193</v>
      </c>
      <c r="E19" s="26">
        <f t="shared" si="4"/>
        <v>1060195</v>
      </c>
      <c r="F19" s="26">
        <f t="shared" si="4"/>
        <v>0</v>
      </c>
      <c r="G19" s="26">
        <f t="shared" si="4"/>
        <v>1738734</v>
      </c>
      <c r="H19" s="26">
        <f t="shared" si="4"/>
        <v>0</v>
      </c>
      <c r="I19" s="26">
        <f aca="true" t="shared" si="5" ref="I19">+I8+I17</f>
        <v>0</v>
      </c>
    </row>
    <row r="20" spans="1:9" s="44" customFormat="1" ht="15">
      <c r="A20" s="166"/>
      <c r="B20" s="167"/>
      <c r="C20" s="54"/>
      <c r="D20" s="54"/>
      <c r="E20" s="54"/>
      <c r="F20" s="54"/>
      <c r="G20" s="54"/>
      <c r="H20" s="54"/>
      <c r="I20" s="54"/>
    </row>
    <row r="21" spans="1:9" s="44" customFormat="1" ht="15">
      <c r="A21" s="166" t="s">
        <v>438</v>
      </c>
      <c r="B21" s="167"/>
      <c r="C21" s="26">
        <f>SUM(C22:C24)</f>
        <v>0</v>
      </c>
      <c r="D21" s="26">
        <f aca="true" t="shared" si="6" ref="D21:I21">SUM(D22:D24)</f>
        <v>0</v>
      </c>
      <c r="E21" s="26">
        <f t="shared" si="6"/>
        <v>0</v>
      </c>
      <c r="F21" s="26">
        <f t="shared" si="6"/>
        <v>0</v>
      </c>
      <c r="G21" s="26">
        <f aca="true" t="shared" si="7" ref="G21:G24">+C21+D21-E21+F21</f>
        <v>0</v>
      </c>
      <c r="H21" s="26">
        <f t="shared" si="6"/>
        <v>0</v>
      </c>
      <c r="I21" s="26">
        <f t="shared" si="6"/>
        <v>0</v>
      </c>
    </row>
    <row r="22" spans="1:9" s="44" customFormat="1" ht="15">
      <c r="A22" s="168" t="s">
        <v>141</v>
      </c>
      <c r="B22" s="169"/>
      <c r="C22" s="20">
        <v>0</v>
      </c>
      <c r="D22" s="20">
        <v>0</v>
      </c>
      <c r="E22" s="20">
        <v>0</v>
      </c>
      <c r="F22" s="20">
        <v>0</v>
      </c>
      <c r="G22" s="20">
        <f t="shared" si="7"/>
        <v>0</v>
      </c>
      <c r="H22" s="20">
        <v>0</v>
      </c>
      <c r="I22" s="20">
        <v>0</v>
      </c>
    </row>
    <row r="23" spans="1:9" s="44" customFormat="1" ht="15">
      <c r="A23" s="168" t="s">
        <v>142</v>
      </c>
      <c r="B23" s="169"/>
      <c r="C23" s="20">
        <v>0</v>
      </c>
      <c r="D23" s="20">
        <v>0</v>
      </c>
      <c r="E23" s="20">
        <v>0</v>
      </c>
      <c r="F23" s="20">
        <v>0</v>
      </c>
      <c r="G23" s="20">
        <f t="shared" si="7"/>
        <v>0</v>
      </c>
      <c r="H23" s="20">
        <v>0</v>
      </c>
      <c r="I23" s="20">
        <v>0</v>
      </c>
    </row>
    <row r="24" spans="1:9" s="44" customFormat="1" ht="15">
      <c r="A24" s="168" t="s">
        <v>143</v>
      </c>
      <c r="B24" s="169"/>
      <c r="C24" s="20">
        <v>0</v>
      </c>
      <c r="D24" s="20">
        <v>0</v>
      </c>
      <c r="E24" s="20">
        <v>0</v>
      </c>
      <c r="F24" s="20">
        <v>0</v>
      </c>
      <c r="G24" s="20">
        <f t="shared" si="7"/>
        <v>0</v>
      </c>
      <c r="H24" s="20">
        <v>0</v>
      </c>
      <c r="I24" s="20">
        <v>0</v>
      </c>
    </row>
    <row r="25" spans="1:9" s="44" customFormat="1" ht="15">
      <c r="A25" s="170"/>
      <c r="B25" s="171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66" t="s">
        <v>144</v>
      </c>
      <c r="B26" s="167"/>
      <c r="C26" s="26">
        <f>SUM(C27:C29)</f>
        <v>0</v>
      </c>
      <c r="D26" s="26">
        <f aca="true" t="shared" si="8" ref="D26">SUM(D27:D29)</f>
        <v>0</v>
      </c>
      <c r="E26" s="26">
        <f aca="true" t="shared" si="9" ref="E26">SUM(E27:E29)</f>
        <v>0</v>
      </c>
      <c r="F26" s="26">
        <f aca="true" t="shared" si="10" ref="F26">SUM(F27:F29)</f>
        <v>0</v>
      </c>
      <c r="G26" s="26">
        <f aca="true" t="shared" si="11" ref="G26">+C26+D26-E26+F26</f>
        <v>0</v>
      </c>
      <c r="H26" s="26">
        <f aca="true" t="shared" si="12" ref="H26">SUM(H27:H29)</f>
        <v>0</v>
      </c>
      <c r="I26" s="26">
        <f aca="true" t="shared" si="13" ref="I26">SUM(I27:I29)</f>
        <v>0</v>
      </c>
    </row>
    <row r="27" spans="1:9" s="44" customFormat="1" ht="15">
      <c r="A27" s="168" t="s">
        <v>145</v>
      </c>
      <c r="B27" s="169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68" t="s">
        <v>146</v>
      </c>
      <c r="B28" s="169"/>
      <c r="C28" s="20">
        <v>0</v>
      </c>
      <c r="D28" s="20">
        <v>0</v>
      </c>
      <c r="E28" s="20">
        <v>0</v>
      </c>
      <c r="F28" s="20">
        <v>0</v>
      </c>
      <c r="G28" s="20">
        <f aca="true" t="shared" si="14" ref="G28:G29">+C28+D28-E28+F28</f>
        <v>0</v>
      </c>
      <c r="H28" s="20">
        <v>0</v>
      </c>
      <c r="I28" s="20">
        <v>0</v>
      </c>
    </row>
    <row r="29" spans="1:9" s="44" customFormat="1" ht="15">
      <c r="A29" s="168" t="s">
        <v>147</v>
      </c>
      <c r="B29" s="169"/>
      <c r="C29" s="20">
        <v>0</v>
      </c>
      <c r="D29" s="20">
        <v>0</v>
      </c>
      <c r="E29" s="20">
        <v>0</v>
      </c>
      <c r="F29" s="20">
        <v>0</v>
      </c>
      <c r="G29" s="20">
        <f t="shared" si="14"/>
        <v>0</v>
      </c>
      <c r="H29" s="20">
        <v>0</v>
      </c>
      <c r="I29" s="20">
        <v>0</v>
      </c>
    </row>
    <row r="30" spans="1:9" s="44" customFormat="1" ht="12" thickBot="1">
      <c r="A30" s="172"/>
      <c r="B30" s="173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63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15">
      <c r="B35" s="164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65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A1:K20"/>
  <sheetViews>
    <sheetView view="pageBreakPreview" zoomScale="120" zoomScaleSheetLayoutView="120" workbookViewId="0" topLeftCell="B1">
      <selection activeCell="H19" sqref="H19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77" t="str">
        <f>+1!A1:G1</f>
        <v>UNIVERSIDAD POLITECNICA DE TLAXCALA REGION PONIENTE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" thickBot="1">
      <c r="A2" s="177" t="s">
        <v>163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1" ht="12" thickBot="1">
      <c r="A3" s="177" t="str">
        <f>+2!A3:I3</f>
        <v>Del 1 de enero al 31 de marzo de 2020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1" ht="12" thickBot="1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79.5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2.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G79"/>
  <sheetViews>
    <sheetView tabSelected="1" view="pageBreakPreview" zoomScale="140" zoomScaleSheetLayoutView="140" zoomScalePageLayoutView="160" workbookViewId="0" topLeftCell="A1">
      <selection activeCell="B16" sqref="B16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96" t="str">
        <f>+1!A1:G1</f>
        <v>UNIVERSIDAD POLITECNICA DE TLAXCALA REGION PONIENTE</v>
      </c>
      <c r="B1" s="197"/>
      <c r="C1" s="197"/>
      <c r="D1" s="197"/>
      <c r="E1" s="198"/>
    </row>
    <row r="2" spans="1:5" ht="15">
      <c r="A2" s="199" t="s">
        <v>186</v>
      </c>
      <c r="B2" s="200"/>
      <c r="C2" s="200"/>
      <c r="D2" s="200"/>
      <c r="E2" s="201"/>
    </row>
    <row r="3" spans="1:5" ht="15">
      <c r="A3" s="199" t="str">
        <f>+2!A3:I3</f>
        <v>Del 1 de enero al 31 de marzo de 2020</v>
      </c>
      <c r="B3" s="200"/>
      <c r="C3" s="200"/>
      <c r="D3" s="200"/>
      <c r="E3" s="201"/>
    </row>
    <row r="4" spans="1:5" ht="9.75" thickBot="1">
      <c r="A4" s="202" t="s">
        <v>1</v>
      </c>
      <c r="B4" s="203"/>
      <c r="C4" s="203"/>
      <c r="D4" s="203"/>
      <c r="E4" s="204"/>
    </row>
    <row r="5" ht="4.5" customHeight="1" thickBot="1">
      <c r="A5" s="70"/>
    </row>
    <row r="6" spans="1:5" ht="15">
      <c r="A6" s="190" t="s">
        <v>2</v>
      </c>
      <c r="B6" s="191"/>
      <c r="C6" s="71" t="s">
        <v>187</v>
      </c>
      <c r="D6" s="188" t="s">
        <v>189</v>
      </c>
      <c r="E6" s="71" t="s">
        <v>190</v>
      </c>
    </row>
    <row r="7" spans="1:5" ht="9.75" thickBot="1">
      <c r="A7" s="192"/>
      <c r="B7" s="193"/>
      <c r="C7" s="72" t="s">
        <v>188</v>
      </c>
      <c r="D7" s="189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16635004</v>
      </c>
      <c r="D9" s="76">
        <f aca="true" t="shared" si="0" ref="D9:E9">+D10+D11+D12</f>
        <v>2269382</v>
      </c>
      <c r="E9" s="76">
        <f t="shared" si="0"/>
        <v>2269382</v>
      </c>
    </row>
    <row r="10" spans="1:5" ht="13.5" customHeight="1">
      <c r="A10" s="73"/>
      <c r="B10" s="77" t="s">
        <v>193</v>
      </c>
      <c r="C10" s="78">
        <f>+5!D44</f>
        <v>2650500</v>
      </c>
      <c r="D10" s="78">
        <f>+5!G44</f>
        <v>510412</v>
      </c>
      <c r="E10" s="78">
        <f>+5!H44</f>
        <v>510412</v>
      </c>
    </row>
    <row r="11" spans="1:5" ht="13.5" customHeight="1">
      <c r="A11" s="73"/>
      <c r="B11" s="77" t="s">
        <v>194</v>
      </c>
      <c r="C11" s="78">
        <f>+5!D68</f>
        <v>13984504</v>
      </c>
      <c r="D11" s="78">
        <f>+5!G68</f>
        <v>1758970</v>
      </c>
      <c r="E11" s="78">
        <f>+5!G68</f>
        <v>1758970</v>
      </c>
    </row>
    <row r="12" spans="1:5" ht="13.5" customHeight="1">
      <c r="A12" s="73"/>
      <c r="B12" s="77" t="s">
        <v>195</v>
      </c>
      <c r="C12" s="78">
        <f>+5!D70</f>
        <v>0</v>
      </c>
      <c r="D12" s="78">
        <f>+5!G70</f>
        <v>0</v>
      </c>
      <c r="E12" s="78">
        <f>+5!H70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439</v>
      </c>
      <c r="C14" s="76">
        <f>+C15+C16</f>
        <v>16635004</v>
      </c>
      <c r="D14" s="76">
        <f aca="true" t="shared" si="1" ref="D14:E14">+D15+D16</f>
        <v>3283260</v>
      </c>
      <c r="E14" s="76">
        <f t="shared" si="1"/>
        <v>3283260</v>
      </c>
    </row>
    <row r="15" spans="1:5" ht="21" customHeight="1">
      <c r="A15" s="73"/>
      <c r="B15" s="77" t="s">
        <v>196</v>
      </c>
      <c r="C15" s="78">
        <f>+6A!C8</f>
        <v>2650500</v>
      </c>
      <c r="D15" s="78">
        <f>+6A!F8</f>
        <v>498881</v>
      </c>
      <c r="E15" s="78">
        <f>+6A!G8</f>
        <v>498881</v>
      </c>
    </row>
    <row r="16" spans="1:5" ht="18" customHeight="1">
      <c r="A16" s="73"/>
      <c r="B16" s="77" t="s">
        <v>197</v>
      </c>
      <c r="C16" s="78">
        <f>+6A!C84</f>
        <v>13984504</v>
      </c>
      <c r="D16" s="78">
        <f>+6A!F84</f>
        <v>2784379</v>
      </c>
      <c r="E16" s="78">
        <f>+6A!G84</f>
        <v>2784379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7" ht="15">
      <c r="A22" s="73"/>
      <c r="B22" s="75" t="s">
        <v>201</v>
      </c>
      <c r="C22" s="76">
        <f>+C9-C14+C18</f>
        <v>0</v>
      </c>
      <c r="D22" s="76">
        <f aca="true" t="shared" si="2" ref="D22">+D9-D14+D18</f>
        <v>-1013878</v>
      </c>
      <c r="E22" s="76">
        <f>+E9-E14+E18</f>
        <v>-1013878</v>
      </c>
      <c r="G22" s="150"/>
    </row>
    <row r="23" spans="1:5" ht="15">
      <c r="A23" s="73"/>
      <c r="B23" s="75" t="s">
        <v>202</v>
      </c>
      <c r="C23" s="76">
        <f>+C22-C12</f>
        <v>0</v>
      </c>
      <c r="D23" s="76">
        <f aca="true" t="shared" si="3" ref="D23:E23">+D22-D12</f>
        <v>-1013878</v>
      </c>
      <c r="E23" s="76">
        <f t="shared" si="3"/>
        <v>-1013878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-1013878</v>
      </c>
      <c r="E24" s="76">
        <f t="shared" si="4"/>
        <v>-1013878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194" t="s">
        <v>204</v>
      </c>
      <c r="B27" s="195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-1013878</v>
      </c>
      <c r="E33" s="76">
        <f t="shared" si="6"/>
        <v>-1013878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90" t="s">
        <v>204</v>
      </c>
      <c r="B36" s="191"/>
      <c r="C36" s="188" t="s">
        <v>211</v>
      </c>
      <c r="D36" s="188" t="s">
        <v>189</v>
      </c>
      <c r="E36" s="71" t="s">
        <v>190</v>
      </c>
    </row>
    <row r="37" spans="1:5" ht="9.75" thickBot="1">
      <c r="A37" s="192"/>
      <c r="B37" s="193"/>
      <c r="C37" s="189"/>
      <c r="D37" s="189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90" t="s">
        <v>204</v>
      </c>
      <c r="B49" s="191"/>
      <c r="C49" s="71" t="s">
        <v>187</v>
      </c>
      <c r="D49" s="188" t="s">
        <v>189</v>
      </c>
      <c r="E49" s="71" t="s">
        <v>190</v>
      </c>
    </row>
    <row r="50" spans="1:5" ht="9.75" thickBot="1">
      <c r="A50" s="192"/>
      <c r="B50" s="193"/>
      <c r="C50" s="72" t="s">
        <v>205</v>
      </c>
      <c r="D50" s="189"/>
      <c r="E50" s="72" t="s">
        <v>206</v>
      </c>
    </row>
    <row r="51" spans="1:5" ht="9" customHeight="1">
      <c r="A51" s="186"/>
      <c r="B51" s="187"/>
      <c r="C51" s="74"/>
      <c r="D51" s="74"/>
      <c r="E51" s="74"/>
    </row>
    <row r="52" spans="1:5" ht="13.5" customHeight="1">
      <c r="A52" s="73"/>
      <c r="B52" s="74" t="s">
        <v>219</v>
      </c>
      <c r="C52" s="78">
        <f>+C10</f>
        <v>2650500</v>
      </c>
      <c r="D52" s="78">
        <f>+D10</f>
        <v>510412</v>
      </c>
      <c r="E52" s="78">
        <f>+E10</f>
        <v>510412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f>+C15</f>
        <v>2650500</v>
      </c>
      <c r="D57" s="78">
        <f aca="true" t="shared" si="11" ref="D57:E57">+D15</f>
        <v>498881</v>
      </c>
      <c r="E57" s="78">
        <f t="shared" si="11"/>
        <v>498881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0</v>
      </c>
      <c r="D61" s="76">
        <f aca="true" t="shared" si="12" ref="D61:E61">+D52+D53-D57-D59</f>
        <v>11531</v>
      </c>
      <c r="E61" s="76">
        <f t="shared" si="12"/>
        <v>11531</v>
      </c>
    </row>
    <row r="62" spans="1:5" ht="18">
      <c r="A62" s="79"/>
      <c r="B62" s="75" t="s">
        <v>222</v>
      </c>
      <c r="C62" s="76">
        <f>+C61-C53</f>
        <v>0</v>
      </c>
      <c r="D62" s="76">
        <f aca="true" t="shared" si="13" ref="D62:E62">+D61-D53</f>
        <v>11531</v>
      </c>
      <c r="E62" s="76">
        <f t="shared" si="13"/>
        <v>11531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90" t="s">
        <v>204</v>
      </c>
      <c r="B65" s="191"/>
      <c r="C65" s="188" t="s">
        <v>211</v>
      </c>
      <c r="D65" s="188" t="s">
        <v>189</v>
      </c>
      <c r="E65" s="71" t="s">
        <v>190</v>
      </c>
    </row>
    <row r="66" spans="1:5" ht="9.75" thickBot="1">
      <c r="A66" s="192"/>
      <c r="B66" s="193"/>
      <c r="C66" s="189"/>
      <c r="D66" s="189"/>
      <c r="E66" s="72" t="s">
        <v>206</v>
      </c>
    </row>
    <row r="67" spans="1:5" ht="9" customHeight="1">
      <c r="A67" s="186"/>
      <c r="B67" s="187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13984504</v>
      </c>
      <c r="D68" s="78">
        <f>+D11</f>
        <v>1758970</v>
      </c>
      <c r="E68" s="78">
        <f>+E11</f>
        <v>1758970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4" ref="D69:E69">+D70-D71</f>
        <v>0</v>
      </c>
      <c r="E69" s="78">
        <f t="shared" si="14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+C16</f>
        <v>13984504</v>
      </c>
      <c r="D73" s="78">
        <f aca="true" t="shared" si="15" ref="D73:E73">+D16</f>
        <v>2784379</v>
      </c>
      <c r="E73" s="78">
        <f t="shared" si="15"/>
        <v>2784379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6" ref="D77:E77">+D68+D69-D73+D75</f>
        <v>-1025409</v>
      </c>
      <c r="E77" s="76">
        <f t="shared" si="16"/>
        <v>-1025409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7" ref="D78:E78">+D77-D69</f>
        <v>-1025409</v>
      </c>
      <c r="E78" s="76">
        <f t="shared" si="17"/>
        <v>-1025409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1:E1"/>
    <mergeCell ref="A2:E2"/>
    <mergeCell ref="A3:E3"/>
    <mergeCell ref="A4:E4"/>
    <mergeCell ref="A51:B51"/>
    <mergeCell ref="A49:B50"/>
    <mergeCell ref="D49:D50"/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S79"/>
  <sheetViews>
    <sheetView view="pageBreakPreview" zoomScale="110" zoomScaleSheetLayoutView="110" workbookViewId="0" topLeftCell="A16">
      <selection activeCell="B37" sqref="B37:C37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4" t="str">
        <f>+4!A1:E1</f>
        <v>UNIVERSIDAD POLITECNICA DE TLAXCALA REGION PONIENTE</v>
      </c>
      <c r="B1" s="155"/>
      <c r="C1" s="155"/>
      <c r="D1" s="155"/>
      <c r="E1" s="155"/>
      <c r="F1" s="155"/>
      <c r="G1" s="155"/>
      <c r="H1" s="155"/>
      <c r="I1" s="156"/>
    </row>
    <row r="2" spans="1:9" ht="15">
      <c r="A2" s="222" t="s">
        <v>227</v>
      </c>
      <c r="B2" s="223"/>
      <c r="C2" s="223"/>
      <c r="D2" s="223"/>
      <c r="E2" s="223"/>
      <c r="F2" s="223"/>
      <c r="G2" s="223"/>
      <c r="H2" s="223"/>
      <c r="I2" s="224"/>
    </row>
    <row r="3" spans="1:9" ht="15">
      <c r="A3" s="222" t="str">
        <f>+2!A3:I3</f>
        <v>Del 1 de enero al 31 de marzo de 2020</v>
      </c>
      <c r="B3" s="223"/>
      <c r="C3" s="223"/>
      <c r="D3" s="223"/>
      <c r="E3" s="223"/>
      <c r="F3" s="223"/>
      <c r="G3" s="223"/>
      <c r="H3" s="223"/>
      <c r="I3" s="224"/>
    </row>
    <row r="4" spans="1:9" ht="12" thickBot="1">
      <c r="A4" s="225" t="s">
        <v>1</v>
      </c>
      <c r="B4" s="226"/>
      <c r="C4" s="226"/>
      <c r="D4" s="226"/>
      <c r="E4" s="226"/>
      <c r="F4" s="226"/>
      <c r="G4" s="226"/>
      <c r="H4" s="226"/>
      <c r="I4" s="227"/>
    </row>
    <row r="5" spans="1:9" ht="12" thickBot="1">
      <c r="A5" s="154"/>
      <c r="B5" s="155"/>
      <c r="C5" s="156"/>
      <c r="D5" s="174" t="s">
        <v>228</v>
      </c>
      <c r="E5" s="175"/>
      <c r="F5" s="175"/>
      <c r="G5" s="175"/>
      <c r="H5" s="176"/>
      <c r="I5" s="163" t="s">
        <v>229</v>
      </c>
    </row>
    <row r="6" spans="1:9" ht="15">
      <c r="A6" s="222" t="s">
        <v>204</v>
      </c>
      <c r="B6" s="223"/>
      <c r="C6" s="224"/>
      <c r="D6" s="163" t="s">
        <v>231</v>
      </c>
      <c r="E6" s="182" t="s">
        <v>232</v>
      </c>
      <c r="F6" s="163" t="s">
        <v>233</v>
      </c>
      <c r="G6" s="163" t="s">
        <v>189</v>
      </c>
      <c r="H6" s="163" t="s">
        <v>234</v>
      </c>
      <c r="I6" s="164"/>
    </row>
    <row r="7" spans="1:9" ht="12" thickBot="1">
      <c r="A7" s="225" t="s">
        <v>230</v>
      </c>
      <c r="B7" s="226"/>
      <c r="C7" s="227"/>
      <c r="D7" s="165"/>
      <c r="E7" s="183"/>
      <c r="F7" s="165"/>
      <c r="G7" s="165"/>
      <c r="H7" s="165"/>
      <c r="I7" s="165"/>
    </row>
    <row r="8" spans="1:9" s="44" customFormat="1" ht="15">
      <c r="A8" s="218"/>
      <c r="B8" s="219"/>
      <c r="C8" s="220"/>
      <c r="D8" s="93"/>
      <c r="E8" s="93"/>
      <c r="F8" s="93"/>
      <c r="G8" s="93"/>
      <c r="H8" s="93"/>
      <c r="I8" s="93"/>
    </row>
    <row r="9" spans="1:9" s="44" customFormat="1" ht="15">
      <c r="A9" s="207" t="s">
        <v>235</v>
      </c>
      <c r="B9" s="208"/>
      <c r="C9" s="221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12" t="s">
        <v>236</v>
      </c>
      <c r="C10" s="213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12" t="s">
        <v>237</v>
      </c>
      <c r="C11" s="213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12" t="s">
        <v>238</v>
      </c>
      <c r="C12" s="213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12" t="s">
        <v>239</v>
      </c>
      <c r="C13" s="213"/>
      <c r="D13" s="20">
        <v>0</v>
      </c>
      <c r="E13" s="20">
        <v>215</v>
      </c>
      <c r="F13" s="20">
        <f t="shared" si="0"/>
        <v>215</v>
      </c>
      <c r="G13" s="20">
        <v>215</v>
      </c>
      <c r="H13" s="20">
        <v>215</v>
      </c>
      <c r="I13" s="20">
        <f t="shared" si="1"/>
        <v>215</v>
      </c>
    </row>
    <row r="14" spans="1:9" s="44" customFormat="1" ht="12.75" customHeight="1">
      <c r="A14" s="94"/>
      <c r="B14" s="212" t="s">
        <v>240</v>
      </c>
      <c r="C14" s="213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12" t="s">
        <v>241</v>
      </c>
      <c r="C15" s="213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12" t="s">
        <v>242</v>
      </c>
      <c r="C16" s="213"/>
      <c r="D16" s="20">
        <v>2650500</v>
      </c>
      <c r="E16" s="20">
        <v>0</v>
      </c>
      <c r="F16" s="20">
        <f t="shared" si="0"/>
        <v>2650500</v>
      </c>
      <c r="G16" s="20">
        <v>510197</v>
      </c>
      <c r="H16" s="20">
        <v>510197</v>
      </c>
      <c r="I16" s="20">
        <f aca="true" t="shared" si="2" ref="I16:I41">+H16-D16</f>
        <v>-2140303</v>
      </c>
    </row>
    <row r="17" spans="1:9" s="44" customFormat="1" ht="12.75" customHeight="1">
      <c r="A17" s="217"/>
      <c r="B17" s="212" t="s">
        <v>243</v>
      </c>
      <c r="C17" s="213"/>
      <c r="D17" s="20">
        <f>+D19+D20+D21+D22+D23+D24+D25+D26+D27+D28+D29</f>
        <v>0</v>
      </c>
      <c r="E17" s="20">
        <f>+E19+E20+E21+E22+E23+E24+E25+E26+E27+E28+E29</f>
        <v>0</v>
      </c>
      <c r="F17" s="20">
        <f t="shared" si="0"/>
        <v>0</v>
      </c>
      <c r="G17" s="20">
        <f>SUM(G19:G29)</f>
        <v>0</v>
      </c>
      <c r="H17" s="20">
        <f>SUM(H19:H29)</f>
        <v>0</v>
      </c>
      <c r="I17" s="20">
        <f t="shared" si="2"/>
        <v>0</v>
      </c>
    </row>
    <row r="18" spans="1:9" s="44" customFormat="1" ht="12.75" customHeight="1">
      <c r="A18" s="217"/>
      <c r="B18" s="212" t="s">
        <v>244</v>
      </c>
      <c r="C18" s="213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0</v>
      </c>
      <c r="E19" s="20">
        <v>0</v>
      </c>
      <c r="F19" s="20">
        <f t="shared" si="0"/>
        <v>0</v>
      </c>
      <c r="G19" s="20">
        <v>0</v>
      </c>
      <c r="H19" s="20">
        <v>0</v>
      </c>
      <c r="I19" s="20">
        <f t="shared" si="2"/>
        <v>0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12" t="s">
        <v>256</v>
      </c>
      <c r="C30" s="213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12" t="s">
        <v>262</v>
      </c>
      <c r="C36" s="213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12" t="s">
        <v>263</v>
      </c>
      <c r="C37" s="213"/>
      <c r="D37" s="20">
        <f>+D38</f>
        <v>0</v>
      </c>
      <c r="E37" s="20">
        <f aca="true" t="shared" si="4" ref="E37:H37">+E38</f>
        <v>0</v>
      </c>
      <c r="F37" s="20">
        <f t="shared" si="0"/>
        <v>0</v>
      </c>
      <c r="G37" s="20">
        <f t="shared" si="4"/>
        <v>0</v>
      </c>
      <c r="H37" s="20">
        <f t="shared" si="4"/>
        <v>0</v>
      </c>
      <c r="I37" s="20">
        <f t="shared" si="2"/>
        <v>0</v>
      </c>
    </row>
    <row r="38" spans="1:9" s="44" customFormat="1" ht="12.75" customHeight="1">
      <c r="A38" s="94"/>
      <c r="B38" s="96"/>
      <c r="C38" s="97" t="s">
        <v>264</v>
      </c>
      <c r="D38" s="20">
        <v>0</v>
      </c>
      <c r="E38" s="20">
        <v>0</v>
      </c>
      <c r="F38" s="20">
        <f t="shared" si="0"/>
        <v>0</v>
      </c>
      <c r="G38" s="20">
        <v>0</v>
      </c>
      <c r="H38" s="20">
        <v>0</v>
      </c>
      <c r="I38" s="20">
        <f t="shared" si="2"/>
        <v>0</v>
      </c>
    </row>
    <row r="39" spans="1:9" s="44" customFormat="1" ht="12.75" customHeight="1">
      <c r="A39" s="94"/>
      <c r="B39" s="212" t="s">
        <v>265</v>
      </c>
      <c r="C39" s="213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f>+G40+G41</f>
        <v>0</v>
      </c>
      <c r="H39" s="20">
        <f>+H40+H41</f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07" t="s">
        <v>268</v>
      </c>
      <c r="B43" s="208"/>
      <c r="C43" s="209"/>
      <c r="D43" s="102"/>
      <c r="E43" s="102"/>
      <c r="F43" s="102"/>
      <c r="G43" s="102"/>
      <c r="H43" s="102"/>
      <c r="I43" s="102"/>
    </row>
    <row r="44" spans="1:9" s="44" customFormat="1" ht="15">
      <c r="A44" s="207" t="s">
        <v>269</v>
      </c>
      <c r="B44" s="208"/>
      <c r="C44" s="209"/>
      <c r="D44" s="102">
        <f>+D10+D11+D12+D13+D14+D15+D16+D17+D30+D36+D37+D39</f>
        <v>2650500</v>
      </c>
      <c r="E44" s="102">
        <f aca="true" t="shared" si="6" ref="E44:I44">+E10+E11+E12+E13+E14+E15+E16+E17+E30+E36+E37+E39</f>
        <v>215</v>
      </c>
      <c r="F44" s="102">
        <f t="shared" si="6"/>
        <v>2650715</v>
      </c>
      <c r="G44" s="102">
        <f t="shared" si="6"/>
        <v>510412</v>
      </c>
      <c r="H44" s="102">
        <f t="shared" si="6"/>
        <v>510412</v>
      </c>
      <c r="I44" s="102">
        <f t="shared" si="6"/>
        <v>-2140088</v>
      </c>
    </row>
    <row r="45" spans="1:9" s="44" customFormat="1" ht="15">
      <c r="A45" s="207" t="s">
        <v>270</v>
      </c>
      <c r="B45" s="208"/>
      <c r="C45" s="209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14" t="s">
        <v>271</v>
      </c>
      <c r="B47" s="215"/>
      <c r="C47" s="216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12" t="s">
        <v>272</v>
      </c>
      <c r="C48" s="213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12" t="s">
        <v>281</v>
      </c>
      <c r="C57" s="213"/>
      <c r="D57" s="20">
        <f>+D58+D59+D60+D61</f>
        <v>0</v>
      </c>
      <c r="E57" s="20">
        <f aca="true" t="shared" si="12" ref="E57:H57">+E58+E59+E60+E61</f>
        <v>0</v>
      </c>
      <c r="F57" s="20">
        <f t="shared" si="9"/>
        <v>0</v>
      </c>
      <c r="G57" s="20">
        <f t="shared" si="12"/>
        <v>0</v>
      </c>
      <c r="H57" s="20">
        <f t="shared" si="12"/>
        <v>0</v>
      </c>
      <c r="I57" s="20">
        <f t="shared" si="8"/>
        <v>0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0</v>
      </c>
      <c r="E61" s="20">
        <v>0</v>
      </c>
      <c r="F61" s="20">
        <f t="shared" si="9"/>
        <v>0</v>
      </c>
      <c r="G61" s="20">
        <v>0</v>
      </c>
      <c r="H61" s="20">
        <v>0</v>
      </c>
      <c r="I61" s="20">
        <f t="shared" si="8"/>
        <v>0</v>
      </c>
    </row>
    <row r="62" spans="1:9" s="44" customFormat="1" ht="12" customHeight="1">
      <c r="A62" s="94"/>
      <c r="B62" s="212" t="s">
        <v>286</v>
      </c>
      <c r="C62" s="213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12" t="s">
        <v>289</v>
      </c>
      <c r="C65" s="213"/>
      <c r="D65" s="20">
        <v>13984504</v>
      </c>
      <c r="E65" s="20">
        <v>0</v>
      </c>
      <c r="F65" s="20">
        <f t="shared" si="9"/>
        <v>13984504</v>
      </c>
      <c r="G65" s="20">
        <v>1758970</v>
      </c>
      <c r="H65" s="20">
        <v>1758970</v>
      </c>
      <c r="I65" s="20">
        <f t="shared" si="8"/>
        <v>-12225534</v>
      </c>
    </row>
    <row r="66" spans="1:9" s="44" customFormat="1" ht="12" customHeight="1">
      <c r="A66" s="94"/>
      <c r="B66" s="212" t="s">
        <v>290</v>
      </c>
      <c r="C66" s="213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10"/>
      <c r="C67" s="211"/>
      <c r="D67" s="93"/>
      <c r="E67" s="93"/>
      <c r="F67" s="93"/>
      <c r="G67" s="93"/>
      <c r="H67" s="93"/>
      <c r="I67" s="93"/>
      <c r="L67" s="51"/>
    </row>
    <row r="68" spans="1:9" s="44" customFormat="1" ht="15">
      <c r="A68" s="207" t="s">
        <v>291</v>
      </c>
      <c r="B68" s="208"/>
      <c r="C68" s="209"/>
      <c r="D68" s="26">
        <f>+D48+D57+D62+D65+D66</f>
        <v>13984504</v>
      </c>
      <c r="E68" s="26">
        <f aca="true" t="shared" si="14" ref="E68:G68">+E48+E57+E62+E65+E66</f>
        <v>0</v>
      </c>
      <c r="F68" s="26">
        <f>+D68+E68</f>
        <v>13984504</v>
      </c>
      <c r="G68" s="26">
        <f t="shared" si="14"/>
        <v>1758970</v>
      </c>
      <c r="H68" s="26">
        <f>+H48+H57+H62+H65+H66</f>
        <v>1758970</v>
      </c>
      <c r="I68" s="26">
        <f>+I48+I57+I62+I65+I66</f>
        <v>-12225534</v>
      </c>
    </row>
    <row r="69" spans="1:9" s="44" customFormat="1" ht="15">
      <c r="A69" s="100"/>
      <c r="B69" s="210"/>
      <c r="C69" s="211"/>
      <c r="D69" s="26"/>
      <c r="E69" s="26"/>
      <c r="F69" s="26"/>
      <c r="G69" s="26"/>
      <c r="H69" s="26"/>
      <c r="I69" s="26"/>
    </row>
    <row r="70" spans="1:9" s="44" customFormat="1" ht="15">
      <c r="A70" s="207" t="s">
        <v>292</v>
      </c>
      <c r="B70" s="208"/>
      <c r="C70" s="209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12" t="s">
        <v>293</v>
      </c>
      <c r="C71" s="213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10"/>
      <c r="C72" s="211"/>
      <c r="D72" s="20"/>
      <c r="E72" s="20"/>
      <c r="F72" s="20"/>
      <c r="G72" s="20"/>
      <c r="H72" s="20"/>
      <c r="I72" s="20"/>
    </row>
    <row r="73" spans="1:11" s="44" customFormat="1" ht="15">
      <c r="A73" s="207" t="s">
        <v>294</v>
      </c>
      <c r="B73" s="208"/>
      <c r="C73" s="209"/>
      <c r="D73" s="26">
        <f>+D44+D68+D70</f>
        <v>16635004</v>
      </c>
      <c r="E73" s="26">
        <f aca="true" t="shared" si="16" ref="E73:F73">+E44+E68+E70</f>
        <v>215</v>
      </c>
      <c r="F73" s="26">
        <f t="shared" si="16"/>
        <v>16635219</v>
      </c>
      <c r="G73" s="26">
        <f>+G44+G68+G70</f>
        <v>2269382</v>
      </c>
      <c r="H73" s="26">
        <f>+H44+H68+H70</f>
        <v>2269382</v>
      </c>
      <c r="I73" s="26">
        <f>+I44+I68+I70</f>
        <v>-14365622</v>
      </c>
      <c r="K73" s="51"/>
    </row>
    <row r="74" spans="1:16" s="44" customFormat="1" ht="15">
      <c r="A74" s="100"/>
      <c r="B74" s="210"/>
      <c r="C74" s="211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08" t="s">
        <v>295</v>
      </c>
      <c r="C75" s="209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12" t="s">
        <v>296</v>
      </c>
      <c r="C76" s="213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7" ref="I76:I78">+H76-D76</f>
        <v>0</v>
      </c>
    </row>
    <row r="77" spans="1:9" s="145" customFormat="1" ht="24.75" customHeight="1">
      <c r="A77" s="95"/>
      <c r="B77" s="212" t="s">
        <v>297</v>
      </c>
      <c r="C77" s="213"/>
      <c r="D77" s="20">
        <v>0</v>
      </c>
      <c r="E77" s="20">
        <v>0</v>
      </c>
      <c r="F77" s="20">
        <f aca="true" t="shared" si="18" ref="F77:F78">+D77+E77</f>
        <v>0</v>
      </c>
      <c r="G77" s="20">
        <v>0</v>
      </c>
      <c r="H77" s="20">
        <v>0</v>
      </c>
      <c r="I77" s="20">
        <f t="shared" si="17"/>
        <v>0</v>
      </c>
    </row>
    <row r="78" spans="1:9" s="44" customFormat="1" ht="15">
      <c r="A78" s="94"/>
      <c r="B78" s="208" t="s">
        <v>298</v>
      </c>
      <c r="C78" s="209"/>
      <c r="D78" s="26">
        <f>+D76+D77</f>
        <v>0</v>
      </c>
      <c r="E78" s="26">
        <f aca="true" t="shared" si="19" ref="E78:H78">+E76+E77</f>
        <v>0</v>
      </c>
      <c r="F78" s="26">
        <f t="shared" si="18"/>
        <v>0</v>
      </c>
      <c r="G78" s="26">
        <f t="shared" si="19"/>
        <v>0</v>
      </c>
      <c r="H78" s="26">
        <f t="shared" si="19"/>
        <v>0</v>
      </c>
      <c r="I78" s="26">
        <f t="shared" si="17"/>
        <v>0</v>
      </c>
    </row>
    <row r="79" spans="1:9" s="44" customFormat="1" ht="12" thickBot="1">
      <c r="A79" s="111"/>
      <c r="B79" s="205"/>
      <c r="C79" s="206"/>
      <c r="D79" s="108"/>
      <c r="E79" s="108"/>
      <c r="F79" s="108"/>
      <c r="G79" s="108"/>
      <c r="H79" s="108"/>
      <c r="I79" s="108"/>
    </row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K162"/>
  <sheetViews>
    <sheetView view="pageBreakPreview" zoomScale="110" zoomScaleSheetLayoutView="110" workbookViewId="0" topLeftCell="A58">
      <selection activeCell="E170" sqref="E170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36" t="str">
        <f>+1!A1:G1</f>
        <v>UNIVERSIDAD POLITECNICA DE TLAXCALA REGION PONIENTE</v>
      </c>
      <c r="B1" s="237"/>
      <c r="C1" s="237"/>
      <c r="D1" s="237"/>
      <c r="E1" s="237"/>
      <c r="F1" s="237"/>
      <c r="G1" s="237"/>
      <c r="H1" s="238"/>
    </row>
    <row r="2" spans="1:8" ht="15">
      <c r="A2" s="239" t="s">
        <v>299</v>
      </c>
      <c r="B2" s="240"/>
      <c r="C2" s="240"/>
      <c r="D2" s="240"/>
      <c r="E2" s="240"/>
      <c r="F2" s="240"/>
      <c r="G2" s="240"/>
      <c r="H2" s="241"/>
    </row>
    <row r="3" spans="1:8" ht="15">
      <c r="A3" s="239" t="s">
        <v>300</v>
      </c>
      <c r="B3" s="240"/>
      <c r="C3" s="240"/>
      <c r="D3" s="240"/>
      <c r="E3" s="240"/>
      <c r="F3" s="240"/>
      <c r="G3" s="240"/>
      <c r="H3" s="241"/>
    </row>
    <row r="4" spans="1:8" ht="15">
      <c r="A4" s="239" t="str">
        <f>+2!A3:I3</f>
        <v>Del 1 de enero al 31 de marzo de 2020</v>
      </c>
      <c r="B4" s="240"/>
      <c r="C4" s="240"/>
      <c r="D4" s="240"/>
      <c r="E4" s="240"/>
      <c r="F4" s="240"/>
      <c r="G4" s="240"/>
      <c r="H4" s="241"/>
    </row>
    <row r="5" spans="1:8" ht="9.75" thickBot="1">
      <c r="A5" s="242" t="s">
        <v>1</v>
      </c>
      <c r="B5" s="243"/>
      <c r="C5" s="243"/>
      <c r="D5" s="243"/>
      <c r="E5" s="243"/>
      <c r="F5" s="243"/>
      <c r="G5" s="243"/>
      <c r="H5" s="244"/>
    </row>
    <row r="6" spans="1:8" ht="9.75" thickBot="1">
      <c r="A6" s="236" t="s">
        <v>2</v>
      </c>
      <c r="B6" s="245"/>
      <c r="C6" s="247" t="s">
        <v>301</v>
      </c>
      <c r="D6" s="248"/>
      <c r="E6" s="248"/>
      <c r="F6" s="248"/>
      <c r="G6" s="249"/>
      <c r="H6" s="250" t="s">
        <v>302</v>
      </c>
    </row>
    <row r="7" spans="1:8" ht="18.75" thickBot="1">
      <c r="A7" s="242"/>
      <c r="B7" s="246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51"/>
    </row>
    <row r="8" spans="1:8" s="69" customFormat="1" ht="15" customHeight="1">
      <c r="A8" s="232" t="s">
        <v>305</v>
      </c>
      <c r="B8" s="252"/>
      <c r="C8" s="113">
        <f>+C9+C17+C27+C37+C47+C57+C61+C70+C74</f>
        <v>2650500</v>
      </c>
      <c r="D8" s="113">
        <f>+D9+D17+D27+D37+D47+D57+D61+D70+D75</f>
        <v>215</v>
      </c>
      <c r="E8" s="113">
        <f aca="true" t="shared" si="0" ref="E8:G8">+E9+E17+E27+E37+E47+E57+E61+E70+E75</f>
        <v>2650715</v>
      </c>
      <c r="F8" s="113">
        <f t="shared" si="0"/>
        <v>498881</v>
      </c>
      <c r="G8" s="113">
        <f t="shared" si="0"/>
        <v>498881</v>
      </c>
      <c r="H8" s="113">
        <f>+E8-F8</f>
        <v>2151834</v>
      </c>
    </row>
    <row r="9" spans="1:11" s="69" customFormat="1" ht="15" customHeight="1">
      <c r="A9" s="228" t="s">
        <v>306</v>
      </c>
      <c r="B9" s="253"/>
      <c r="C9" s="114">
        <f>+C10+C11+C12+C13+C14+C15+C16</f>
        <v>0</v>
      </c>
      <c r="D9" s="114">
        <f>SUM(D10:D16)</f>
        <v>0</v>
      </c>
      <c r="E9" s="78">
        <f>+C9+D9</f>
        <v>0</v>
      </c>
      <c r="F9" s="114">
        <f>+F10+F11+F12+F13+F14+F15+F16</f>
        <v>0</v>
      </c>
      <c r="G9" s="114">
        <f>+G10+G11+G12+G13+G14+G15+G16</f>
        <v>0</v>
      </c>
      <c r="H9" s="113">
        <f aca="true" t="shared" si="1" ref="H9:H72">+E9-F9</f>
        <v>0</v>
      </c>
      <c r="K9" s="120"/>
    </row>
    <row r="10" spans="1:8" s="69" customFormat="1" ht="15" customHeight="1">
      <c r="A10" s="91"/>
      <c r="B10" s="92" t="s">
        <v>307</v>
      </c>
      <c r="C10" s="114">
        <v>0</v>
      </c>
      <c r="D10" s="78">
        <v>0</v>
      </c>
      <c r="E10" s="78">
        <f aca="true" t="shared" si="2" ref="E10:E23">+C10+D10</f>
        <v>0</v>
      </c>
      <c r="F10" s="78">
        <v>0</v>
      </c>
      <c r="G10" s="78">
        <v>0</v>
      </c>
      <c r="H10" s="113">
        <f t="shared" si="1"/>
        <v>0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2"/>
        <v>0</v>
      </c>
      <c r="F11" s="78">
        <v>0</v>
      </c>
      <c r="G11" s="78">
        <v>0</v>
      </c>
      <c r="H11" s="113">
        <f t="shared" si="1"/>
        <v>0</v>
      </c>
    </row>
    <row r="12" spans="1:8" s="69" customFormat="1" ht="15" customHeight="1">
      <c r="A12" s="91"/>
      <c r="B12" s="92" t="s">
        <v>309</v>
      </c>
      <c r="C12" s="114">
        <v>0</v>
      </c>
      <c r="D12" s="78">
        <v>0</v>
      </c>
      <c r="E12" s="78">
        <f t="shared" si="2"/>
        <v>0</v>
      </c>
      <c r="F12" s="78">
        <v>0</v>
      </c>
      <c r="G12" s="78">
        <v>0</v>
      </c>
      <c r="H12" s="113">
        <f t="shared" si="1"/>
        <v>0</v>
      </c>
    </row>
    <row r="13" spans="1:8" s="69" customFormat="1" ht="15" customHeight="1">
      <c r="A13" s="91"/>
      <c r="B13" s="92" t="s">
        <v>310</v>
      </c>
      <c r="C13" s="114">
        <v>0</v>
      </c>
      <c r="D13" s="78">
        <v>0</v>
      </c>
      <c r="E13" s="78">
        <f t="shared" si="2"/>
        <v>0</v>
      </c>
      <c r="F13" s="78">
        <v>0</v>
      </c>
      <c r="G13" s="78">
        <v>0</v>
      </c>
      <c r="H13" s="113">
        <f t="shared" si="1"/>
        <v>0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0</v>
      </c>
      <c r="E14" s="78">
        <f t="shared" si="2"/>
        <v>0</v>
      </c>
      <c r="F14" s="78">
        <v>0</v>
      </c>
      <c r="G14" s="78">
        <v>0</v>
      </c>
      <c r="H14" s="113">
        <f t="shared" si="1"/>
        <v>0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113">
        <f t="shared" si="1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113">
        <f t="shared" si="1"/>
        <v>0</v>
      </c>
    </row>
    <row r="17" spans="1:8" s="69" customFormat="1" ht="15" customHeight="1">
      <c r="A17" s="228" t="s">
        <v>314</v>
      </c>
      <c r="B17" s="253"/>
      <c r="C17" s="114">
        <f aca="true" t="shared" si="3" ref="C17:F17">+C18+C19+C20+C21+C22+C23+C24+C25+C26</f>
        <v>0</v>
      </c>
      <c r="D17" s="114">
        <f>SUM(D18:D26)</f>
        <v>107054</v>
      </c>
      <c r="E17" s="78">
        <f t="shared" si="2"/>
        <v>107054</v>
      </c>
      <c r="F17" s="114">
        <f t="shared" si="3"/>
        <v>95431</v>
      </c>
      <c r="G17" s="114">
        <f aca="true" t="shared" si="4" ref="G17">+G18+G19+G20+G21+G22+G23+G24+G25+G26</f>
        <v>95431</v>
      </c>
      <c r="H17" s="116">
        <f>+E17-F17</f>
        <v>11623</v>
      </c>
    </row>
    <row r="18" spans="1:8" s="69" customFormat="1" ht="15" customHeight="1">
      <c r="A18" s="91"/>
      <c r="B18" s="92" t="s">
        <v>315</v>
      </c>
      <c r="C18" s="114">
        <v>0</v>
      </c>
      <c r="D18" s="114">
        <v>8341</v>
      </c>
      <c r="E18" s="78">
        <f t="shared" si="2"/>
        <v>8341</v>
      </c>
      <c r="F18" s="114">
        <v>3655</v>
      </c>
      <c r="G18" s="114">
        <v>3655</v>
      </c>
      <c r="H18" s="113">
        <f t="shared" si="1"/>
        <v>4686</v>
      </c>
    </row>
    <row r="19" spans="1:8" s="69" customFormat="1" ht="15" customHeight="1">
      <c r="A19" s="91"/>
      <c r="B19" s="92" t="s">
        <v>316</v>
      </c>
      <c r="C19" s="114">
        <v>0</v>
      </c>
      <c r="D19" s="114">
        <v>22034</v>
      </c>
      <c r="E19" s="78">
        <f t="shared" si="2"/>
        <v>22034</v>
      </c>
      <c r="F19" s="114">
        <v>17254</v>
      </c>
      <c r="G19" s="114">
        <v>17254</v>
      </c>
      <c r="H19" s="113">
        <f t="shared" si="1"/>
        <v>4780</v>
      </c>
    </row>
    <row r="20" spans="1:8" s="69" customFormat="1" ht="15" customHeight="1">
      <c r="A20" s="91"/>
      <c r="B20" s="149" t="s">
        <v>317</v>
      </c>
      <c r="C20" s="114">
        <v>0</v>
      </c>
      <c r="D20" s="114">
        <v>0</v>
      </c>
      <c r="E20" s="78">
        <f t="shared" si="2"/>
        <v>0</v>
      </c>
      <c r="F20" s="114">
        <v>0</v>
      </c>
      <c r="G20" s="114">
        <v>0</v>
      </c>
      <c r="H20" s="113">
        <f t="shared" si="1"/>
        <v>0</v>
      </c>
    </row>
    <row r="21" spans="1:8" s="69" customFormat="1" ht="15" customHeight="1">
      <c r="A21" s="91"/>
      <c r="B21" s="92" t="s">
        <v>318</v>
      </c>
      <c r="C21" s="114">
        <v>0</v>
      </c>
      <c r="D21" s="114">
        <v>1115</v>
      </c>
      <c r="E21" s="78">
        <f t="shared" si="2"/>
        <v>1115</v>
      </c>
      <c r="F21" s="114">
        <v>840</v>
      </c>
      <c r="G21" s="114">
        <v>840</v>
      </c>
      <c r="H21" s="113">
        <f t="shared" si="1"/>
        <v>275</v>
      </c>
    </row>
    <row r="22" spans="1:8" s="69" customFormat="1" ht="15" customHeight="1">
      <c r="A22" s="91"/>
      <c r="B22" s="92" t="s">
        <v>319</v>
      </c>
      <c r="C22" s="114">
        <v>0</v>
      </c>
      <c r="D22" s="114">
        <v>0</v>
      </c>
      <c r="E22" s="78">
        <f t="shared" si="2"/>
        <v>0</v>
      </c>
      <c r="F22" s="114">
        <v>0</v>
      </c>
      <c r="G22" s="114">
        <v>0</v>
      </c>
      <c r="H22" s="113">
        <f t="shared" si="1"/>
        <v>0</v>
      </c>
    </row>
    <row r="23" spans="1:10" s="69" customFormat="1" ht="15" customHeight="1">
      <c r="A23" s="91"/>
      <c r="B23" s="92" t="s">
        <v>320</v>
      </c>
      <c r="C23" s="114">
        <v>0</v>
      </c>
      <c r="D23" s="114">
        <v>71500</v>
      </c>
      <c r="E23" s="78">
        <f t="shared" si="2"/>
        <v>71500</v>
      </c>
      <c r="F23" s="114">
        <v>71500</v>
      </c>
      <c r="G23" s="114">
        <v>71500</v>
      </c>
      <c r="H23" s="113">
        <f t="shared" si="1"/>
        <v>0</v>
      </c>
      <c r="J23" s="150"/>
    </row>
    <row r="24" spans="1:8" s="69" customFormat="1" ht="15" customHeight="1">
      <c r="A24" s="91"/>
      <c r="B24" s="92" t="s">
        <v>321</v>
      </c>
      <c r="C24" s="114">
        <v>0</v>
      </c>
      <c r="D24" s="114">
        <v>0</v>
      </c>
      <c r="E24" s="114">
        <f aca="true" t="shared" si="5" ref="E24:E27">+C24+D24</f>
        <v>0</v>
      </c>
      <c r="F24" s="114">
        <v>0</v>
      </c>
      <c r="G24" s="114">
        <v>0</v>
      </c>
      <c r="H24" s="113">
        <f t="shared" si="1"/>
        <v>0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t="shared" si="5"/>
        <v>0</v>
      </c>
      <c r="F25" s="114">
        <v>0</v>
      </c>
      <c r="G25" s="114">
        <v>0</v>
      </c>
      <c r="H25" s="113">
        <f t="shared" si="1"/>
        <v>0</v>
      </c>
    </row>
    <row r="26" spans="1:8" s="69" customFormat="1" ht="15" customHeight="1">
      <c r="A26" s="91"/>
      <c r="B26" s="92" t="s">
        <v>323</v>
      </c>
      <c r="C26" s="114">
        <v>0</v>
      </c>
      <c r="D26" s="114">
        <v>4064</v>
      </c>
      <c r="E26" s="114">
        <f t="shared" si="5"/>
        <v>4064</v>
      </c>
      <c r="F26" s="114">
        <v>2182</v>
      </c>
      <c r="G26" s="114">
        <v>2182</v>
      </c>
      <c r="H26" s="113">
        <f t="shared" si="1"/>
        <v>1882</v>
      </c>
    </row>
    <row r="27" spans="1:8" s="69" customFormat="1" ht="15" customHeight="1">
      <c r="A27" s="228" t="s">
        <v>324</v>
      </c>
      <c r="B27" s="229"/>
      <c r="C27" s="114">
        <f>+C28+C29+C30+C31+C32+C33+C34+C35+C36</f>
        <v>1150500</v>
      </c>
      <c r="D27" s="114">
        <f>SUM(D28:D36)</f>
        <v>-106839</v>
      </c>
      <c r="E27" s="114">
        <f t="shared" si="5"/>
        <v>1043661</v>
      </c>
      <c r="F27" s="114">
        <f aca="true" t="shared" si="6" ref="F27:G27">+F28+F29+F30+F31+F32+F33+F34+F35+F36</f>
        <v>403450</v>
      </c>
      <c r="G27" s="114">
        <f t="shared" si="6"/>
        <v>403450</v>
      </c>
      <c r="H27" s="113">
        <f t="shared" si="1"/>
        <v>640211</v>
      </c>
    </row>
    <row r="28" spans="1:8" s="69" customFormat="1" ht="15" customHeight="1">
      <c r="A28" s="91"/>
      <c r="B28" s="92" t="s">
        <v>325</v>
      </c>
      <c r="C28" s="114">
        <v>234890</v>
      </c>
      <c r="D28" s="114">
        <v>-46250</v>
      </c>
      <c r="E28" s="114">
        <f aca="true" t="shared" si="7" ref="E28:E37">+C28+D28</f>
        <v>188640</v>
      </c>
      <c r="F28" s="114">
        <v>177900</v>
      </c>
      <c r="G28" s="114">
        <v>177900</v>
      </c>
      <c r="H28" s="113">
        <f t="shared" si="1"/>
        <v>10740</v>
      </c>
    </row>
    <row r="29" spans="1:8" s="69" customFormat="1" ht="15" customHeight="1">
      <c r="A29" s="91"/>
      <c r="B29" s="92" t="s">
        <v>326</v>
      </c>
      <c r="C29" s="114">
        <v>0</v>
      </c>
      <c r="D29" s="114">
        <v>14449</v>
      </c>
      <c r="E29" s="114">
        <f t="shared" si="7"/>
        <v>14449</v>
      </c>
      <c r="F29" s="114">
        <v>13717</v>
      </c>
      <c r="G29" s="114">
        <v>13717</v>
      </c>
      <c r="H29" s="113">
        <f t="shared" si="1"/>
        <v>732</v>
      </c>
    </row>
    <row r="30" spans="1:8" s="69" customFormat="1" ht="15" customHeight="1">
      <c r="A30" s="91"/>
      <c r="B30" s="92" t="s">
        <v>327</v>
      </c>
      <c r="C30" s="114">
        <v>0</v>
      </c>
      <c r="D30" s="114">
        <v>123988</v>
      </c>
      <c r="E30" s="114">
        <f t="shared" si="7"/>
        <v>123988</v>
      </c>
      <c r="F30" s="114">
        <v>123988</v>
      </c>
      <c r="G30" s="114">
        <v>123988</v>
      </c>
      <c r="H30" s="113">
        <f t="shared" si="1"/>
        <v>0</v>
      </c>
    </row>
    <row r="31" spans="1:8" s="69" customFormat="1" ht="15" customHeight="1">
      <c r="A31" s="91"/>
      <c r="B31" s="92" t="s">
        <v>328</v>
      </c>
      <c r="C31" s="114">
        <v>0</v>
      </c>
      <c r="D31" s="114">
        <v>3016</v>
      </c>
      <c r="E31" s="114">
        <f t="shared" si="7"/>
        <v>3016</v>
      </c>
      <c r="F31" s="114">
        <v>2801</v>
      </c>
      <c r="G31" s="114">
        <v>2801</v>
      </c>
      <c r="H31" s="113">
        <f t="shared" si="1"/>
        <v>215</v>
      </c>
    </row>
    <row r="32" spans="1:8" s="69" customFormat="1" ht="15" customHeight="1">
      <c r="A32" s="91"/>
      <c r="B32" s="92" t="s">
        <v>329</v>
      </c>
      <c r="C32" s="114">
        <v>354441</v>
      </c>
      <c r="D32" s="114">
        <v>-42181</v>
      </c>
      <c r="E32" s="114">
        <f t="shared" si="7"/>
        <v>312260</v>
      </c>
      <c r="F32" s="114">
        <v>0</v>
      </c>
      <c r="G32" s="114">
        <v>0</v>
      </c>
      <c r="H32" s="113">
        <f>+E32-F32</f>
        <v>312260</v>
      </c>
    </row>
    <row r="33" spans="1:8" s="69" customFormat="1" ht="15" customHeight="1">
      <c r="A33" s="91"/>
      <c r="B33" s="92" t="s">
        <v>330</v>
      </c>
      <c r="C33" s="114">
        <v>215563</v>
      </c>
      <c r="D33" s="114">
        <v>0</v>
      </c>
      <c r="E33" s="114">
        <f t="shared" si="7"/>
        <v>215563</v>
      </c>
      <c r="F33" s="114">
        <v>14480</v>
      </c>
      <c r="G33" s="114">
        <v>14480</v>
      </c>
      <c r="H33" s="113">
        <f t="shared" si="1"/>
        <v>201083</v>
      </c>
    </row>
    <row r="34" spans="1:8" s="69" customFormat="1" ht="15" customHeight="1">
      <c r="A34" s="91"/>
      <c r="B34" s="92" t="s">
        <v>331</v>
      </c>
      <c r="C34" s="114">
        <v>60300</v>
      </c>
      <c r="D34" s="114">
        <v>3687</v>
      </c>
      <c r="E34" s="114">
        <f t="shared" si="7"/>
        <v>63987</v>
      </c>
      <c r="F34" s="114">
        <v>29797</v>
      </c>
      <c r="G34" s="114">
        <v>29797</v>
      </c>
      <c r="H34" s="113">
        <f t="shared" si="1"/>
        <v>34190</v>
      </c>
    </row>
    <row r="35" spans="1:8" s="69" customFormat="1" ht="15" customHeight="1">
      <c r="A35" s="91"/>
      <c r="B35" s="92" t="s">
        <v>332</v>
      </c>
      <c r="C35" s="114">
        <v>19000</v>
      </c>
      <c r="D35" s="114">
        <v>0</v>
      </c>
      <c r="E35" s="114">
        <f t="shared" si="7"/>
        <v>19000</v>
      </c>
      <c r="F35" s="114">
        <v>0</v>
      </c>
      <c r="G35" s="114">
        <v>0</v>
      </c>
      <c r="H35" s="113">
        <f t="shared" si="1"/>
        <v>19000</v>
      </c>
    </row>
    <row r="36" spans="1:8" s="69" customFormat="1" ht="15" customHeight="1">
      <c r="A36" s="91"/>
      <c r="B36" s="92" t="s">
        <v>333</v>
      </c>
      <c r="C36" s="114">
        <v>266306</v>
      </c>
      <c r="D36" s="114">
        <v>-163548</v>
      </c>
      <c r="E36" s="114">
        <f t="shared" si="7"/>
        <v>102758</v>
      </c>
      <c r="F36" s="114">
        <v>40767</v>
      </c>
      <c r="G36" s="114">
        <v>40767</v>
      </c>
      <c r="H36" s="113">
        <f t="shared" si="1"/>
        <v>61991</v>
      </c>
    </row>
    <row r="37" spans="1:8" s="69" customFormat="1" ht="15" customHeight="1">
      <c r="A37" s="228" t="s">
        <v>334</v>
      </c>
      <c r="B37" s="229"/>
      <c r="C37" s="114">
        <f>+C38+C39+C40+C41+C42+C43+C44+C45+C46</f>
        <v>0</v>
      </c>
      <c r="D37" s="114">
        <f aca="true" t="shared" si="8" ref="D37:F37">+D38+D39+D40+D41+D42+D43+D44+D45+D46</f>
        <v>0</v>
      </c>
      <c r="E37" s="114">
        <f t="shared" si="7"/>
        <v>0</v>
      </c>
      <c r="F37" s="114">
        <f t="shared" si="8"/>
        <v>0</v>
      </c>
      <c r="G37" s="114">
        <f aca="true" t="shared" si="9" ref="G37">+G38+G39+G40+G41+G42+G43+G44+G45+G46</f>
        <v>0</v>
      </c>
      <c r="H37" s="113">
        <f t="shared" si="1"/>
        <v>0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0" ref="E38:E47">+C38+D38</f>
        <v>0</v>
      </c>
      <c r="F38" s="114">
        <v>0</v>
      </c>
      <c r="G38" s="114">
        <v>0</v>
      </c>
      <c r="H38" s="113">
        <f t="shared" si="1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0"/>
        <v>0</v>
      </c>
      <c r="F39" s="114">
        <v>0</v>
      </c>
      <c r="G39" s="114">
        <v>0</v>
      </c>
      <c r="H39" s="113">
        <f t="shared" si="1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0"/>
        <v>0</v>
      </c>
      <c r="F40" s="114">
        <v>0</v>
      </c>
      <c r="G40" s="114">
        <v>0</v>
      </c>
      <c r="H40" s="113">
        <f t="shared" si="1"/>
        <v>0</v>
      </c>
    </row>
    <row r="41" spans="1:8" s="69" customFormat="1" ht="15" customHeight="1">
      <c r="A41" s="91"/>
      <c r="B41" s="92" t="s">
        <v>338</v>
      </c>
      <c r="C41" s="114">
        <v>0</v>
      </c>
      <c r="D41" s="114">
        <v>0</v>
      </c>
      <c r="E41" s="114">
        <f t="shared" si="10"/>
        <v>0</v>
      </c>
      <c r="F41" s="114">
        <v>0</v>
      </c>
      <c r="G41" s="114">
        <v>0</v>
      </c>
      <c r="H41" s="113">
        <f t="shared" si="1"/>
        <v>0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0"/>
        <v>0</v>
      </c>
      <c r="F42" s="114">
        <v>0</v>
      </c>
      <c r="G42" s="114">
        <v>0</v>
      </c>
      <c r="H42" s="113">
        <f t="shared" si="1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0"/>
        <v>0</v>
      </c>
      <c r="F43" s="114">
        <v>0</v>
      </c>
      <c r="G43" s="114">
        <v>0</v>
      </c>
      <c r="H43" s="113">
        <f t="shared" si="1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0"/>
        <v>0</v>
      </c>
      <c r="F44" s="114">
        <v>0</v>
      </c>
      <c r="G44" s="114">
        <v>0</v>
      </c>
      <c r="H44" s="113">
        <f t="shared" si="1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0"/>
        <v>0</v>
      </c>
      <c r="F45" s="114">
        <v>0</v>
      </c>
      <c r="G45" s="114">
        <v>0</v>
      </c>
      <c r="H45" s="113">
        <f t="shared" si="1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0"/>
        <v>0</v>
      </c>
      <c r="F46" s="114">
        <v>0</v>
      </c>
      <c r="G46" s="114">
        <v>0</v>
      </c>
      <c r="H46" s="113">
        <f t="shared" si="1"/>
        <v>0</v>
      </c>
    </row>
    <row r="47" spans="1:8" s="69" customFormat="1" ht="15" customHeight="1">
      <c r="A47" s="228" t="s">
        <v>344</v>
      </c>
      <c r="B47" s="229"/>
      <c r="C47" s="114">
        <f>+C48+C49+C50+C51+C52+C53+C54+C55+C56</f>
        <v>1000000</v>
      </c>
      <c r="D47" s="114">
        <f aca="true" t="shared" si="11" ref="D47">+D48+D49+D50+D51+D52+D53+D54+D55+D56</f>
        <v>0</v>
      </c>
      <c r="E47" s="114">
        <f t="shared" si="10"/>
        <v>1000000</v>
      </c>
      <c r="F47" s="114">
        <f>+F48+F49+F50+F51+F52+F53+F54+F55+F56</f>
        <v>0</v>
      </c>
      <c r="G47" s="114">
        <f>+G48+G49+G50+G51+G52+G53+G54+G55+G56</f>
        <v>0</v>
      </c>
      <c r="H47" s="113">
        <f t="shared" si="1"/>
        <v>1000000</v>
      </c>
    </row>
    <row r="48" spans="1:8" s="69" customFormat="1" ht="15" customHeight="1">
      <c r="A48" s="91"/>
      <c r="B48" s="92" t="s">
        <v>345</v>
      </c>
      <c r="C48" s="114">
        <v>395000</v>
      </c>
      <c r="D48" s="114">
        <v>0</v>
      </c>
      <c r="E48" s="114">
        <f aca="true" t="shared" si="12" ref="E48:E61">+C48+D48</f>
        <v>395000</v>
      </c>
      <c r="F48" s="114">
        <v>0</v>
      </c>
      <c r="G48" s="114">
        <v>0</v>
      </c>
      <c r="H48" s="113">
        <f t="shared" si="1"/>
        <v>395000</v>
      </c>
    </row>
    <row r="49" spans="1:8" s="69" customFormat="1" ht="15" customHeight="1">
      <c r="A49" s="91"/>
      <c r="B49" s="92" t="s">
        <v>346</v>
      </c>
      <c r="C49" s="114">
        <v>65000</v>
      </c>
      <c r="D49" s="114">
        <v>0</v>
      </c>
      <c r="E49" s="114">
        <f t="shared" si="12"/>
        <v>65000</v>
      </c>
      <c r="F49" s="114">
        <v>0</v>
      </c>
      <c r="G49" s="114">
        <v>0</v>
      </c>
      <c r="H49" s="113">
        <f t="shared" si="1"/>
        <v>65000</v>
      </c>
    </row>
    <row r="50" spans="1:8" s="69" customFormat="1" ht="15" customHeight="1">
      <c r="A50" s="91"/>
      <c r="B50" s="92" t="s">
        <v>347</v>
      </c>
      <c r="C50" s="114">
        <v>95000</v>
      </c>
      <c r="D50" s="114">
        <v>0</v>
      </c>
      <c r="E50" s="114">
        <f t="shared" si="12"/>
        <v>95000</v>
      </c>
      <c r="F50" s="114">
        <v>0</v>
      </c>
      <c r="G50" s="114">
        <v>0</v>
      </c>
      <c r="H50" s="113">
        <f t="shared" si="1"/>
        <v>95000</v>
      </c>
    </row>
    <row r="51" spans="1:8" s="69" customFormat="1" ht="15" customHeight="1">
      <c r="A51" s="91"/>
      <c r="B51" s="92" t="s">
        <v>348</v>
      </c>
      <c r="C51" s="114">
        <v>445000</v>
      </c>
      <c r="D51" s="114">
        <v>0</v>
      </c>
      <c r="E51" s="114">
        <f t="shared" si="12"/>
        <v>445000</v>
      </c>
      <c r="F51" s="114">
        <v>0</v>
      </c>
      <c r="G51" s="114">
        <v>0</v>
      </c>
      <c r="H51" s="113">
        <f t="shared" si="1"/>
        <v>445000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2"/>
        <v>0</v>
      </c>
      <c r="F52" s="114">
        <v>0</v>
      </c>
      <c r="G52" s="114">
        <v>0</v>
      </c>
      <c r="H52" s="113">
        <f t="shared" si="1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0</v>
      </c>
      <c r="E53" s="114">
        <f t="shared" si="12"/>
        <v>0</v>
      </c>
      <c r="F53" s="114">
        <v>0</v>
      </c>
      <c r="G53" s="114">
        <v>0</v>
      </c>
      <c r="H53" s="113">
        <f t="shared" si="1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2"/>
        <v>0</v>
      </c>
      <c r="F54" s="114">
        <v>0</v>
      </c>
      <c r="G54" s="114">
        <v>0</v>
      </c>
      <c r="H54" s="113">
        <f t="shared" si="1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2"/>
        <v>0</v>
      </c>
      <c r="F55" s="114">
        <v>0</v>
      </c>
      <c r="G55" s="114">
        <v>0</v>
      </c>
      <c r="H55" s="113">
        <f t="shared" si="1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0</v>
      </c>
      <c r="E56" s="114">
        <f t="shared" si="12"/>
        <v>0</v>
      </c>
      <c r="F56" s="114">
        <v>0</v>
      </c>
      <c r="G56" s="114">
        <v>0</v>
      </c>
      <c r="H56" s="113">
        <f t="shared" si="1"/>
        <v>0</v>
      </c>
    </row>
    <row r="57" spans="1:8" s="69" customFormat="1" ht="15" customHeight="1">
      <c r="A57" s="228" t="s">
        <v>354</v>
      </c>
      <c r="B57" s="229"/>
      <c r="C57" s="114">
        <f>+C58+C59+C60</f>
        <v>500000</v>
      </c>
      <c r="D57" s="114">
        <f aca="true" t="shared" si="13" ref="D57:F57">+D58+D59+D60</f>
        <v>0</v>
      </c>
      <c r="E57" s="114">
        <f t="shared" si="12"/>
        <v>500000</v>
      </c>
      <c r="F57" s="114">
        <f t="shared" si="13"/>
        <v>0</v>
      </c>
      <c r="G57" s="114">
        <f aca="true" t="shared" si="14" ref="G57">+G58+G59+G60</f>
        <v>0</v>
      </c>
      <c r="H57" s="113">
        <f t="shared" si="1"/>
        <v>500000</v>
      </c>
    </row>
    <row r="58" spans="1:8" s="69" customFormat="1" ht="15" customHeight="1">
      <c r="A58" s="91"/>
      <c r="B58" s="92" t="s">
        <v>355</v>
      </c>
      <c r="C58" s="114">
        <v>500000</v>
      </c>
      <c r="D58" s="114">
        <v>0</v>
      </c>
      <c r="E58" s="114">
        <f t="shared" si="12"/>
        <v>500000</v>
      </c>
      <c r="F58" s="114">
        <v>0</v>
      </c>
      <c r="G58" s="114">
        <v>0</v>
      </c>
      <c r="H58" s="113">
        <f t="shared" si="1"/>
        <v>500000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2"/>
        <v>0</v>
      </c>
      <c r="F59" s="114">
        <v>0</v>
      </c>
      <c r="G59" s="114">
        <v>0</v>
      </c>
      <c r="H59" s="113">
        <f t="shared" si="1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2"/>
        <v>0</v>
      </c>
      <c r="F60" s="114">
        <v>0</v>
      </c>
      <c r="G60" s="114">
        <v>0</v>
      </c>
      <c r="H60" s="113">
        <f t="shared" si="1"/>
        <v>0</v>
      </c>
    </row>
    <row r="61" spans="1:8" s="69" customFormat="1" ht="15" customHeight="1">
      <c r="A61" s="228" t="s">
        <v>358</v>
      </c>
      <c r="B61" s="229"/>
      <c r="C61" s="114">
        <f>+C62+C63+C64+C65+C66+C68+C69</f>
        <v>0</v>
      </c>
      <c r="D61" s="114">
        <f aca="true" t="shared" si="15" ref="D61:F61">+D62+D63+D64+D65+D66+D68+D69</f>
        <v>0</v>
      </c>
      <c r="E61" s="114">
        <f t="shared" si="12"/>
        <v>0</v>
      </c>
      <c r="F61" s="114">
        <f t="shared" si="15"/>
        <v>0</v>
      </c>
      <c r="G61" s="114">
        <f aca="true" t="shared" si="16" ref="G61">+G62+G63+G64+G65+G66+G68+G69</f>
        <v>0</v>
      </c>
      <c r="H61" s="113">
        <f t="shared" si="1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17" ref="E62:E69">+C62+D62</f>
        <v>0</v>
      </c>
      <c r="F62" s="114">
        <v>0</v>
      </c>
      <c r="G62" s="114">
        <v>0</v>
      </c>
      <c r="H62" s="113">
        <f t="shared" si="1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17"/>
        <v>0</v>
      </c>
      <c r="F63" s="114">
        <v>0</v>
      </c>
      <c r="G63" s="114">
        <v>0</v>
      </c>
      <c r="H63" s="113">
        <f t="shared" si="1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17"/>
        <v>0</v>
      </c>
      <c r="F64" s="114">
        <v>0</v>
      </c>
      <c r="G64" s="114">
        <v>0</v>
      </c>
      <c r="H64" s="113">
        <f t="shared" si="1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17"/>
        <v>0</v>
      </c>
      <c r="F65" s="114">
        <v>0</v>
      </c>
      <c r="G65" s="114">
        <v>0</v>
      </c>
      <c r="H65" s="113">
        <f t="shared" si="1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17"/>
        <v>0</v>
      </c>
      <c r="F66" s="114">
        <v>0</v>
      </c>
      <c r="G66" s="114">
        <v>0</v>
      </c>
      <c r="H66" s="113">
        <f t="shared" si="1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17"/>
        <v>0</v>
      </c>
      <c r="F67" s="114">
        <v>0</v>
      </c>
      <c r="G67" s="114">
        <v>0</v>
      </c>
      <c r="H67" s="113">
        <f t="shared" si="1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17"/>
        <v>0</v>
      </c>
      <c r="F68" s="114">
        <v>0</v>
      </c>
      <c r="G68" s="114">
        <v>0</v>
      </c>
      <c r="H68" s="113">
        <f t="shared" si="1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17"/>
        <v>0</v>
      </c>
      <c r="F69" s="114">
        <v>0</v>
      </c>
      <c r="G69" s="114">
        <v>0</v>
      </c>
      <c r="H69" s="113">
        <f t="shared" si="1"/>
        <v>0</v>
      </c>
    </row>
    <row r="70" spans="1:8" s="69" customFormat="1" ht="15" customHeight="1">
      <c r="A70" s="228" t="s">
        <v>367</v>
      </c>
      <c r="B70" s="229"/>
      <c r="C70" s="114">
        <f>+C71+C72+C73</f>
        <v>0</v>
      </c>
      <c r="D70" s="114">
        <f aca="true" t="shared" si="18" ref="D70:F70">+D71+D72+D73</f>
        <v>0</v>
      </c>
      <c r="E70" s="114">
        <f t="shared" si="18"/>
        <v>0</v>
      </c>
      <c r="F70" s="114">
        <f t="shared" si="18"/>
        <v>0</v>
      </c>
      <c r="G70" s="114">
        <f aca="true" t="shared" si="19" ref="G70">+G71+G72+G73</f>
        <v>0</v>
      </c>
      <c r="H70" s="113">
        <f t="shared" si="1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20" ref="E71:E73">+C71+D71</f>
        <v>0</v>
      </c>
      <c r="F71" s="114">
        <v>0</v>
      </c>
      <c r="G71" s="114">
        <v>0</v>
      </c>
      <c r="H71" s="113">
        <f t="shared" si="1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20"/>
        <v>0</v>
      </c>
      <c r="F72" s="114">
        <v>0</v>
      </c>
      <c r="G72" s="114">
        <v>0</v>
      </c>
      <c r="H72" s="113">
        <f t="shared" si="1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20"/>
        <v>0</v>
      </c>
      <c r="F73" s="114">
        <v>0</v>
      </c>
      <c r="G73" s="114">
        <v>0</v>
      </c>
      <c r="H73" s="113">
        <f aca="true" t="shared" si="21" ref="H73:H136">+E73-F73</f>
        <v>0</v>
      </c>
    </row>
    <row r="74" spans="1:8" s="69" customFormat="1" ht="15" customHeight="1">
      <c r="A74" s="228" t="s">
        <v>371</v>
      </c>
      <c r="B74" s="229"/>
      <c r="C74" s="114">
        <f>+C75+C76+C77+C78+C79+C80+C81</f>
        <v>0</v>
      </c>
      <c r="D74" s="114">
        <f aca="true" t="shared" si="22" ref="D74:F74">+D75+D76+D77+D78+D79+D80+D81</f>
        <v>0</v>
      </c>
      <c r="E74" s="114">
        <f t="shared" si="22"/>
        <v>0</v>
      </c>
      <c r="F74" s="114">
        <f t="shared" si="22"/>
        <v>0</v>
      </c>
      <c r="G74" s="114">
        <f aca="true" t="shared" si="23" ref="G74">+G75+G76+G77+G78+G79+G80+G81</f>
        <v>0</v>
      </c>
      <c r="H74" s="113">
        <f t="shared" si="21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4" ref="E75:E81">+C75+D75</f>
        <v>0</v>
      </c>
      <c r="F75" s="114">
        <v>0</v>
      </c>
      <c r="G75" s="114">
        <v>0</v>
      </c>
      <c r="H75" s="113">
        <f t="shared" si="21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4"/>
        <v>0</v>
      </c>
      <c r="F76" s="114">
        <v>0</v>
      </c>
      <c r="G76" s="114">
        <v>0</v>
      </c>
      <c r="H76" s="113">
        <f t="shared" si="21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4"/>
        <v>0</v>
      </c>
      <c r="F77" s="114">
        <v>0</v>
      </c>
      <c r="G77" s="114">
        <v>0</v>
      </c>
      <c r="H77" s="113">
        <f t="shared" si="21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4"/>
        <v>0</v>
      </c>
      <c r="F78" s="114">
        <v>0</v>
      </c>
      <c r="G78" s="114">
        <v>0</v>
      </c>
      <c r="H78" s="113">
        <f t="shared" si="21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4"/>
        <v>0</v>
      </c>
      <c r="F79" s="114">
        <v>0</v>
      </c>
      <c r="G79" s="114">
        <v>0</v>
      </c>
      <c r="H79" s="113">
        <f t="shared" si="21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4"/>
        <v>0</v>
      </c>
      <c r="F80" s="114">
        <v>0</v>
      </c>
      <c r="G80" s="114">
        <v>0</v>
      </c>
      <c r="H80" s="113">
        <f t="shared" si="21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4"/>
        <v>0</v>
      </c>
      <c r="F81" s="114">
        <v>0</v>
      </c>
      <c r="G81" s="114">
        <v>0</v>
      </c>
      <c r="H81" s="113">
        <f t="shared" si="21"/>
        <v>0</v>
      </c>
    </row>
    <row r="82" spans="1:8" s="69" customFormat="1" ht="11.25" customHeight="1" thickBot="1">
      <c r="A82" s="234"/>
      <c r="B82" s="235"/>
      <c r="C82" s="121"/>
      <c r="D82" s="122"/>
      <c r="E82" s="122"/>
      <c r="F82" s="122"/>
      <c r="G82" s="122"/>
      <c r="H82" s="118"/>
    </row>
    <row r="83" spans="1:8" s="69" customFormat="1" ht="7.5" customHeight="1">
      <c r="A83" s="232"/>
      <c r="B83" s="233"/>
      <c r="C83" s="123"/>
      <c r="D83" s="123"/>
      <c r="E83" s="123"/>
      <c r="F83" s="123"/>
      <c r="G83" s="123"/>
      <c r="H83" s="119"/>
    </row>
    <row r="84" spans="1:8" s="69" customFormat="1" ht="15" customHeight="1">
      <c r="A84" s="230" t="s">
        <v>379</v>
      </c>
      <c r="B84" s="231"/>
      <c r="C84" s="113">
        <f>+C85+C93+C103+C113+C123+C133+C137+C146+C150</f>
        <v>13984504</v>
      </c>
      <c r="D84" s="113">
        <f>+D85+D93+D103+D113+D123+D133+D137+D146+D150</f>
        <v>0</v>
      </c>
      <c r="E84" s="113">
        <f>+E85+E93+E103+E113+E123+E133+E137+E146+E150</f>
        <v>13984504</v>
      </c>
      <c r="F84" s="113">
        <f aca="true" t="shared" si="25" ref="F84:G84">+F85+F93+F103+F113+F123+F133+F137+F146+F150</f>
        <v>2784379</v>
      </c>
      <c r="G84" s="113">
        <f t="shared" si="25"/>
        <v>2784379</v>
      </c>
      <c r="H84" s="113">
        <f>+E84-F84</f>
        <v>11200125</v>
      </c>
    </row>
    <row r="85" spans="1:8" s="69" customFormat="1" ht="15" customHeight="1">
      <c r="A85" s="228" t="s">
        <v>306</v>
      </c>
      <c r="B85" s="229"/>
      <c r="C85" s="114">
        <f>+C86+C87+C88+C89+C90+C91+C92</f>
        <v>11269905</v>
      </c>
      <c r="D85" s="114">
        <f aca="true" t="shared" si="26" ref="D85:E85">+D86+D87+D88+D89+D90+D91+D92</f>
        <v>-238071</v>
      </c>
      <c r="E85" s="114">
        <f t="shared" si="26"/>
        <v>11031834</v>
      </c>
      <c r="F85" s="114">
        <f aca="true" t="shared" si="27" ref="F85">+F86+F87+F88+F89+F90+F91+F92</f>
        <v>2195278</v>
      </c>
      <c r="G85" s="114">
        <f aca="true" t="shared" si="28" ref="G85">+G86+G87+G88+G89+G90+G91+G92</f>
        <v>2195278</v>
      </c>
      <c r="H85" s="113">
        <f t="shared" si="21"/>
        <v>8836556</v>
      </c>
    </row>
    <row r="86" spans="1:8" s="69" customFormat="1" ht="15" customHeight="1">
      <c r="A86" s="91"/>
      <c r="B86" s="92" t="s">
        <v>307</v>
      </c>
      <c r="C86" s="114">
        <v>8206002</v>
      </c>
      <c r="D86" s="114">
        <v>0</v>
      </c>
      <c r="E86" s="114">
        <f aca="true" t="shared" si="29" ref="E86:E92">+C86+D86</f>
        <v>8206002</v>
      </c>
      <c r="F86" s="114">
        <v>1911463</v>
      </c>
      <c r="G86" s="114">
        <v>1911463</v>
      </c>
      <c r="H86" s="113">
        <f t="shared" si="21"/>
        <v>6294539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29"/>
        <v>0</v>
      </c>
      <c r="F87" s="114">
        <v>0</v>
      </c>
      <c r="G87" s="114">
        <v>0</v>
      </c>
      <c r="H87" s="113">
        <f t="shared" si="21"/>
        <v>0</v>
      </c>
    </row>
    <row r="88" spans="1:8" s="69" customFormat="1" ht="15" customHeight="1">
      <c r="A88" s="91"/>
      <c r="B88" s="92" t="s">
        <v>309</v>
      </c>
      <c r="C88" s="114">
        <v>1206586</v>
      </c>
      <c r="D88" s="114">
        <v>0</v>
      </c>
      <c r="E88" s="114">
        <f t="shared" si="29"/>
        <v>1206586</v>
      </c>
      <c r="F88" s="114">
        <v>18194</v>
      </c>
      <c r="G88" s="114">
        <v>18194</v>
      </c>
      <c r="H88" s="113">
        <f t="shared" si="21"/>
        <v>1188392</v>
      </c>
    </row>
    <row r="89" spans="1:8" s="69" customFormat="1" ht="15" customHeight="1">
      <c r="A89" s="91"/>
      <c r="B89" s="92" t="s">
        <v>310</v>
      </c>
      <c r="C89" s="114">
        <v>1557317</v>
      </c>
      <c r="D89" s="114">
        <v>0</v>
      </c>
      <c r="E89" s="114">
        <f t="shared" si="29"/>
        <v>1557317</v>
      </c>
      <c r="F89" s="114">
        <v>265621</v>
      </c>
      <c r="G89" s="114">
        <v>265621</v>
      </c>
      <c r="H89" s="113">
        <f t="shared" si="21"/>
        <v>1291696</v>
      </c>
    </row>
    <row r="90" spans="1:8" s="69" customFormat="1" ht="15" customHeight="1">
      <c r="A90" s="91"/>
      <c r="B90" s="92" t="s">
        <v>311</v>
      </c>
      <c r="C90" s="114">
        <v>300000</v>
      </c>
      <c r="D90" s="114">
        <v>-238071</v>
      </c>
      <c r="E90" s="114">
        <f t="shared" si="29"/>
        <v>61929</v>
      </c>
      <c r="F90" s="114">
        <v>0</v>
      </c>
      <c r="G90" s="114">
        <v>0</v>
      </c>
      <c r="H90" s="113">
        <f t="shared" si="21"/>
        <v>61929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29"/>
        <v>0</v>
      </c>
      <c r="F91" s="114">
        <v>0</v>
      </c>
      <c r="G91" s="114">
        <v>0</v>
      </c>
      <c r="H91" s="113">
        <f t="shared" si="21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29"/>
        <v>0</v>
      </c>
      <c r="F92" s="114">
        <v>0</v>
      </c>
      <c r="G92" s="114">
        <v>0</v>
      </c>
      <c r="H92" s="113">
        <f t="shared" si="21"/>
        <v>0</v>
      </c>
    </row>
    <row r="93" spans="1:8" s="69" customFormat="1" ht="15" customHeight="1">
      <c r="A93" s="228" t="s">
        <v>314</v>
      </c>
      <c r="B93" s="229"/>
      <c r="C93" s="114">
        <f>+C94+C95+C96+C97+C98+C99+C100+C101+C102</f>
        <v>1214599</v>
      </c>
      <c r="D93" s="114">
        <f aca="true" t="shared" si="30" ref="D93:E93">+D94+D95+D96+D97+D98+D99+D100+D101+D102</f>
        <v>283062</v>
      </c>
      <c r="E93" s="114">
        <f t="shared" si="30"/>
        <v>1497661</v>
      </c>
      <c r="F93" s="114">
        <f aca="true" t="shared" si="31" ref="F93">+F94+F95+F96+F97+F98+F99+F100+F101+F102</f>
        <v>518326</v>
      </c>
      <c r="G93" s="114">
        <f aca="true" t="shared" si="32" ref="G93">+G94+G95+G96+G97+G98+G99+G100+G101+G102</f>
        <v>518326</v>
      </c>
      <c r="H93" s="113">
        <f t="shared" si="21"/>
        <v>979335</v>
      </c>
    </row>
    <row r="94" spans="1:8" s="69" customFormat="1" ht="15" customHeight="1">
      <c r="A94" s="91"/>
      <c r="B94" s="92" t="s">
        <v>315</v>
      </c>
      <c r="C94" s="114">
        <v>470354</v>
      </c>
      <c r="D94" s="114">
        <v>-13143</v>
      </c>
      <c r="E94" s="114">
        <f aca="true" t="shared" si="33" ref="E94:E102">+C94+D94</f>
        <v>457211</v>
      </c>
      <c r="F94" s="114">
        <v>158517</v>
      </c>
      <c r="G94" s="114">
        <v>158517</v>
      </c>
      <c r="H94" s="113">
        <f t="shared" si="21"/>
        <v>298694</v>
      </c>
    </row>
    <row r="95" spans="1:8" s="69" customFormat="1" ht="15" customHeight="1">
      <c r="A95" s="91"/>
      <c r="B95" s="92" t="s">
        <v>316</v>
      </c>
      <c r="C95" s="114">
        <v>45697</v>
      </c>
      <c r="D95" s="114">
        <v>0</v>
      </c>
      <c r="E95" s="114">
        <f t="shared" si="33"/>
        <v>45697</v>
      </c>
      <c r="F95" s="114">
        <v>8170</v>
      </c>
      <c r="G95" s="114">
        <v>8170</v>
      </c>
      <c r="H95" s="113">
        <f t="shared" si="21"/>
        <v>37527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33"/>
        <v>0</v>
      </c>
      <c r="F96" s="114">
        <v>0</v>
      </c>
      <c r="G96" s="114">
        <v>0</v>
      </c>
      <c r="H96" s="113">
        <f t="shared" si="21"/>
        <v>0</v>
      </c>
    </row>
    <row r="97" spans="1:8" s="69" customFormat="1" ht="15" customHeight="1">
      <c r="A97" s="91"/>
      <c r="B97" s="92" t="s">
        <v>318</v>
      </c>
      <c r="C97" s="114">
        <v>35918</v>
      </c>
      <c r="D97" s="114">
        <v>0</v>
      </c>
      <c r="E97" s="114">
        <f t="shared" si="33"/>
        <v>35918</v>
      </c>
      <c r="F97" s="114">
        <v>0</v>
      </c>
      <c r="G97" s="114">
        <v>0</v>
      </c>
      <c r="H97" s="113">
        <f t="shared" si="21"/>
        <v>35918</v>
      </c>
    </row>
    <row r="98" spans="1:8" s="69" customFormat="1" ht="15" customHeight="1">
      <c r="A98" s="91"/>
      <c r="B98" s="92" t="s">
        <v>319</v>
      </c>
      <c r="C98" s="114">
        <v>81812</v>
      </c>
      <c r="D98" s="114">
        <v>276369</v>
      </c>
      <c r="E98" s="114">
        <f t="shared" si="33"/>
        <v>358181</v>
      </c>
      <c r="F98" s="114">
        <v>276369</v>
      </c>
      <c r="G98" s="114">
        <v>276369</v>
      </c>
      <c r="H98" s="113">
        <f t="shared" si="21"/>
        <v>81812</v>
      </c>
    </row>
    <row r="99" spans="1:8" s="69" customFormat="1" ht="15" customHeight="1">
      <c r="A99" s="91"/>
      <c r="B99" s="92" t="s">
        <v>320</v>
      </c>
      <c r="C99" s="114">
        <v>480000</v>
      </c>
      <c r="D99" s="114">
        <v>0</v>
      </c>
      <c r="E99" s="114">
        <f t="shared" si="33"/>
        <v>480000</v>
      </c>
      <c r="F99" s="114">
        <v>40709</v>
      </c>
      <c r="G99" s="114">
        <v>40709</v>
      </c>
      <c r="H99" s="113">
        <f t="shared" si="21"/>
        <v>439291</v>
      </c>
    </row>
    <row r="100" spans="1:8" s="69" customFormat="1" ht="15" customHeight="1">
      <c r="A100" s="91"/>
      <c r="B100" s="92" t="s">
        <v>321</v>
      </c>
      <c r="C100" s="114">
        <v>66500</v>
      </c>
      <c r="D100" s="114">
        <v>16820</v>
      </c>
      <c r="E100" s="114">
        <f t="shared" si="33"/>
        <v>83320</v>
      </c>
      <c r="F100" s="114">
        <v>31320</v>
      </c>
      <c r="G100" s="114">
        <v>31320</v>
      </c>
      <c r="H100" s="113">
        <f t="shared" si="21"/>
        <v>52000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33"/>
        <v>0</v>
      </c>
      <c r="F101" s="114">
        <v>0</v>
      </c>
      <c r="G101" s="114">
        <v>0</v>
      </c>
      <c r="H101" s="113">
        <f t="shared" si="21"/>
        <v>0</v>
      </c>
    </row>
    <row r="102" spans="1:8" s="69" customFormat="1" ht="15" customHeight="1">
      <c r="A102" s="91"/>
      <c r="B102" s="92" t="s">
        <v>323</v>
      </c>
      <c r="C102" s="114">
        <v>34318</v>
      </c>
      <c r="D102" s="114">
        <v>3016</v>
      </c>
      <c r="E102" s="114">
        <f t="shared" si="33"/>
        <v>37334</v>
      </c>
      <c r="F102" s="114">
        <v>3241</v>
      </c>
      <c r="G102" s="114">
        <v>3241</v>
      </c>
      <c r="H102" s="113">
        <f t="shared" si="21"/>
        <v>34093</v>
      </c>
    </row>
    <row r="103" spans="1:8" s="69" customFormat="1" ht="15" customHeight="1">
      <c r="A103" s="228" t="s">
        <v>324</v>
      </c>
      <c r="B103" s="229"/>
      <c r="C103" s="114">
        <f aca="true" t="shared" si="34" ref="C103:E103">+C104+C105+C106+C107+C108+C109+C110+C111+C112</f>
        <v>1500000</v>
      </c>
      <c r="D103" s="114">
        <f t="shared" si="34"/>
        <v>-44991</v>
      </c>
      <c r="E103" s="114">
        <f t="shared" si="34"/>
        <v>1455009</v>
      </c>
      <c r="F103" s="114">
        <f aca="true" t="shared" si="35" ref="F103">+F104+F105+F106+F107+F108+F109+F110+F111+F112</f>
        <v>70775</v>
      </c>
      <c r="G103" s="114">
        <f aca="true" t="shared" si="36" ref="G103">+G104+G105+G106+G107+G108+G109+G110+G111+G112</f>
        <v>70775</v>
      </c>
      <c r="H103" s="113">
        <f t="shared" si="21"/>
        <v>1384234</v>
      </c>
    </row>
    <row r="104" spans="1:8" s="69" customFormat="1" ht="15" customHeight="1">
      <c r="A104" s="91"/>
      <c r="B104" s="92" t="s">
        <v>325</v>
      </c>
      <c r="C104" s="114">
        <v>682050</v>
      </c>
      <c r="D104" s="114">
        <v>200</v>
      </c>
      <c r="E104" s="114">
        <f aca="true" t="shared" si="37" ref="E104:E112">+C104+D104</f>
        <v>682250</v>
      </c>
      <c r="F104" s="114">
        <v>439</v>
      </c>
      <c r="G104" s="114">
        <v>439</v>
      </c>
      <c r="H104" s="113">
        <f t="shared" si="21"/>
        <v>681811</v>
      </c>
    </row>
    <row r="105" spans="1:8" s="69" customFormat="1" ht="15" customHeight="1">
      <c r="A105" s="91"/>
      <c r="B105" s="92" t="s">
        <v>326</v>
      </c>
      <c r="C105" s="114">
        <v>52100</v>
      </c>
      <c r="D105" s="114">
        <v>557</v>
      </c>
      <c r="E105" s="114">
        <f t="shared" si="37"/>
        <v>52657</v>
      </c>
      <c r="F105" s="114">
        <v>1061</v>
      </c>
      <c r="G105" s="114">
        <v>1061</v>
      </c>
      <c r="H105" s="113">
        <f t="shared" si="21"/>
        <v>51596</v>
      </c>
    </row>
    <row r="106" spans="1:8" s="69" customFormat="1" ht="15" customHeight="1">
      <c r="A106" s="91"/>
      <c r="B106" s="92" t="s">
        <v>327</v>
      </c>
      <c r="C106" s="114">
        <v>520000</v>
      </c>
      <c r="D106" s="114">
        <v>0</v>
      </c>
      <c r="E106" s="114">
        <f t="shared" si="37"/>
        <v>520000</v>
      </c>
      <c r="F106" s="114">
        <v>1664</v>
      </c>
      <c r="G106" s="114">
        <v>1664</v>
      </c>
      <c r="H106" s="113">
        <f t="shared" si="21"/>
        <v>518336</v>
      </c>
    </row>
    <row r="107" spans="1:8" s="69" customFormat="1" ht="15" customHeight="1">
      <c r="A107" s="91"/>
      <c r="B107" s="92" t="s">
        <v>328</v>
      </c>
      <c r="C107" s="114">
        <v>175000</v>
      </c>
      <c r="D107" s="114">
        <v>1624</v>
      </c>
      <c r="E107" s="114">
        <f t="shared" si="37"/>
        <v>176624</v>
      </c>
      <c r="F107" s="114">
        <v>44132</v>
      </c>
      <c r="G107" s="114">
        <v>44132</v>
      </c>
      <c r="H107" s="113">
        <f t="shared" si="21"/>
        <v>132492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37"/>
        <v>0</v>
      </c>
      <c r="F108" s="114">
        <v>0</v>
      </c>
      <c r="G108" s="114">
        <v>0</v>
      </c>
      <c r="H108" s="113">
        <f t="shared" si="21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37"/>
        <v>0</v>
      </c>
      <c r="F109" s="114">
        <v>0</v>
      </c>
      <c r="G109" s="114">
        <v>0</v>
      </c>
      <c r="H109" s="113">
        <f t="shared" si="21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11318</v>
      </c>
      <c r="E110" s="114">
        <f t="shared" si="37"/>
        <v>11318</v>
      </c>
      <c r="F110" s="114">
        <v>11319</v>
      </c>
      <c r="G110" s="114">
        <v>11319</v>
      </c>
      <c r="H110" s="113">
        <f t="shared" si="21"/>
        <v>-1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37"/>
        <v>0</v>
      </c>
      <c r="F111" s="114">
        <v>0</v>
      </c>
      <c r="G111" s="114">
        <v>0</v>
      </c>
      <c r="H111" s="113">
        <f t="shared" si="21"/>
        <v>0</v>
      </c>
    </row>
    <row r="112" spans="1:8" s="69" customFormat="1" ht="15" customHeight="1">
      <c r="A112" s="91"/>
      <c r="B112" s="92" t="s">
        <v>333</v>
      </c>
      <c r="C112" s="114">
        <v>70850</v>
      </c>
      <c r="D112" s="114">
        <v>-58690</v>
      </c>
      <c r="E112" s="114">
        <f t="shared" si="37"/>
        <v>12160</v>
      </c>
      <c r="F112" s="114">
        <v>12160</v>
      </c>
      <c r="G112" s="114">
        <v>12160</v>
      </c>
      <c r="H112" s="113">
        <f t="shared" si="21"/>
        <v>0</v>
      </c>
    </row>
    <row r="113" spans="1:8" s="69" customFormat="1" ht="15" customHeight="1">
      <c r="A113" s="228" t="s">
        <v>334</v>
      </c>
      <c r="B113" s="229"/>
      <c r="C113" s="114">
        <f>+C114+C115+C116+C117+C118+C119+C120+C121+C122</f>
        <v>0</v>
      </c>
      <c r="D113" s="114">
        <f aca="true" t="shared" si="38" ref="D113:E113">+D114+D115+D116+D117+D118+D119+D120+D121+D122</f>
        <v>0</v>
      </c>
      <c r="E113" s="114">
        <f t="shared" si="38"/>
        <v>0</v>
      </c>
      <c r="F113" s="114">
        <f aca="true" t="shared" si="39" ref="F113">+F114+F115+F116+F117+F118+F119+F120+F121+F122</f>
        <v>0</v>
      </c>
      <c r="G113" s="114">
        <f aca="true" t="shared" si="40" ref="G113">+G114+G115+G116+G117+G118+G119+G120+G121+G122</f>
        <v>0</v>
      </c>
      <c r="H113" s="113">
        <f t="shared" si="21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41" ref="E114:E122">+C114+D114</f>
        <v>0</v>
      </c>
      <c r="F114" s="114">
        <v>0</v>
      </c>
      <c r="G114" s="114">
        <v>0</v>
      </c>
      <c r="H114" s="113">
        <f t="shared" si="21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41"/>
        <v>0</v>
      </c>
      <c r="F115" s="114">
        <v>0</v>
      </c>
      <c r="G115" s="114">
        <v>0</v>
      </c>
      <c r="H115" s="113">
        <f t="shared" si="21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41"/>
        <v>0</v>
      </c>
      <c r="F116" s="114">
        <v>0</v>
      </c>
      <c r="G116" s="114">
        <v>0</v>
      </c>
      <c r="H116" s="113">
        <f t="shared" si="21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0</v>
      </c>
      <c r="E117" s="114">
        <f t="shared" si="41"/>
        <v>0</v>
      </c>
      <c r="F117" s="114">
        <v>0</v>
      </c>
      <c r="G117" s="114">
        <v>0</v>
      </c>
      <c r="H117" s="113">
        <f t="shared" si="21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41"/>
        <v>0</v>
      </c>
      <c r="F118" s="114">
        <v>0</v>
      </c>
      <c r="G118" s="114">
        <v>0</v>
      </c>
      <c r="H118" s="113">
        <f t="shared" si="21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41"/>
        <v>0</v>
      </c>
      <c r="F119" s="114">
        <v>0</v>
      </c>
      <c r="G119" s="114">
        <v>0</v>
      </c>
      <c r="H119" s="113">
        <f t="shared" si="21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41"/>
        <v>0</v>
      </c>
      <c r="F120" s="114">
        <v>0</v>
      </c>
      <c r="G120" s="114">
        <v>0</v>
      </c>
      <c r="H120" s="113">
        <f t="shared" si="21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41"/>
        <v>0</v>
      </c>
      <c r="F121" s="114">
        <v>0</v>
      </c>
      <c r="G121" s="114">
        <v>0</v>
      </c>
      <c r="H121" s="113">
        <f t="shared" si="21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41"/>
        <v>0</v>
      </c>
      <c r="F122" s="114">
        <v>0</v>
      </c>
      <c r="G122" s="114">
        <v>0</v>
      </c>
      <c r="H122" s="113">
        <f t="shared" si="21"/>
        <v>0</v>
      </c>
    </row>
    <row r="123" spans="1:8" s="69" customFormat="1" ht="15" customHeight="1">
      <c r="A123" s="228" t="s">
        <v>344</v>
      </c>
      <c r="B123" s="229"/>
      <c r="C123" s="114">
        <f>+C124+C125+C126+C127+C128+C129+C130+C131+C132</f>
        <v>0</v>
      </c>
      <c r="D123" s="114">
        <f aca="true" t="shared" si="42" ref="D123:E123">+D124+D125+D126+D127+D128+D129+D130+D131+D132</f>
        <v>0</v>
      </c>
      <c r="E123" s="114">
        <f t="shared" si="42"/>
        <v>0</v>
      </c>
      <c r="F123" s="114">
        <f aca="true" t="shared" si="43" ref="F123:G123">+F124+F125+F126+F127+F128+F129+F130+F131+F132</f>
        <v>0</v>
      </c>
      <c r="G123" s="114">
        <f t="shared" si="43"/>
        <v>0</v>
      </c>
      <c r="H123" s="113">
        <f t="shared" si="21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0</v>
      </c>
      <c r="E124" s="114">
        <f aca="true" t="shared" si="44" ref="E124:E132">+C124+D124</f>
        <v>0</v>
      </c>
      <c r="F124" s="114">
        <v>0</v>
      </c>
      <c r="G124" s="114">
        <v>0</v>
      </c>
      <c r="H124" s="113">
        <f t="shared" si="21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44"/>
        <v>0</v>
      </c>
      <c r="F125" s="114">
        <v>0</v>
      </c>
      <c r="G125" s="114">
        <v>0</v>
      </c>
      <c r="H125" s="113">
        <f t="shared" si="21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44"/>
        <v>0</v>
      </c>
      <c r="F126" s="114">
        <v>0</v>
      </c>
      <c r="G126" s="114">
        <v>0</v>
      </c>
      <c r="H126" s="113">
        <f t="shared" si="21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44"/>
        <v>0</v>
      </c>
      <c r="F127" s="114">
        <v>0</v>
      </c>
      <c r="G127" s="114">
        <v>0</v>
      </c>
      <c r="H127" s="113">
        <f t="shared" si="21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44"/>
        <v>0</v>
      </c>
      <c r="F128" s="114">
        <v>0</v>
      </c>
      <c r="G128" s="114">
        <v>0</v>
      </c>
      <c r="H128" s="113">
        <f t="shared" si="21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0</v>
      </c>
      <c r="E129" s="114">
        <f t="shared" si="44"/>
        <v>0</v>
      </c>
      <c r="F129" s="114">
        <v>0</v>
      </c>
      <c r="G129" s="114">
        <v>0</v>
      </c>
      <c r="H129" s="113">
        <f t="shared" si="21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44"/>
        <v>0</v>
      </c>
      <c r="F130" s="114">
        <v>0</v>
      </c>
      <c r="G130" s="114">
        <v>0</v>
      </c>
      <c r="H130" s="113">
        <f t="shared" si="21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44"/>
        <v>0</v>
      </c>
      <c r="F131" s="114">
        <v>0</v>
      </c>
      <c r="G131" s="114">
        <v>0</v>
      </c>
      <c r="H131" s="113">
        <f t="shared" si="21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44"/>
        <v>0</v>
      </c>
      <c r="F132" s="114">
        <v>0</v>
      </c>
      <c r="G132" s="114">
        <v>0</v>
      </c>
      <c r="H132" s="113">
        <f t="shared" si="21"/>
        <v>0</v>
      </c>
    </row>
    <row r="133" spans="1:8" s="69" customFormat="1" ht="15" customHeight="1">
      <c r="A133" s="228" t="s">
        <v>354</v>
      </c>
      <c r="B133" s="229"/>
      <c r="C133" s="114">
        <f>+C134+C135+C136</f>
        <v>0</v>
      </c>
      <c r="D133" s="114">
        <f aca="true" t="shared" si="45" ref="D133:E133">+D134+D135+D136</f>
        <v>0</v>
      </c>
      <c r="E133" s="114">
        <f t="shared" si="45"/>
        <v>0</v>
      </c>
      <c r="F133" s="114">
        <f aca="true" t="shared" si="46" ref="F133:G133">+F134+F135+F136</f>
        <v>0</v>
      </c>
      <c r="G133" s="114">
        <f t="shared" si="46"/>
        <v>0</v>
      </c>
      <c r="H133" s="113">
        <f t="shared" si="21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47" ref="E134:E136">+C134+D134</f>
        <v>0</v>
      </c>
      <c r="F134" s="114">
        <v>0</v>
      </c>
      <c r="G134" s="114">
        <v>0</v>
      </c>
      <c r="H134" s="113">
        <f t="shared" si="21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47"/>
        <v>0</v>
      </c>
      <c r="F135" s="114">
        <v>0</v>
      </c>
      <c r="G135" s="114">
        <v>0</v>
      </c>
      <c r="H135" s="113">
        <f t="shared" si="21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47"/>
        <v>0</v>
      </c>
      <c r="F136" s="114">
        <v>0</v>
      </c>
      <c r="G136" s="114">
        <v>0</v>
      </c>
      <c r="H136" s="113">
        <f t="shared" si="21"/>
        <v>0</v>
      </c>
    </row>
    <row r="137" spans="1:8" s="69" customFormat="1" ht="15" customHeight="1">
      <c r="A137" s="228" t="s">
        <v>358</v>
      </c>
      <c r="B137" s="229"/>
      <c r="C137" s="114">
        <f>+C138+C139+C140+C141+C142+C143+C144+C145</f>
        <v>0</v>
      </c>
      <c r="D137" s="114">
        <f aca="true" t="shared" si="48" ref="D137:E137">+D138+D139+D140+D141+D142+D143+D144+D145</f>
        <v>0</v>
      </c>
      <c r="E137" s="114">
        <f t="shared" si="48"/>
        <v>0</v>
      </c>
      <c r="F137" s="114">
        <f aca="true" t="shared" si="49" ref="F137:G137">+F138+F139+F140+F141+F142+F143+F144+F145</f>
        <v>0</v>
      </c>
      <c r="G137" s="114">
        <f t="shared" si="49"/>
        <v>0</v>
      </c>
      <c r="H137" s="113">
        <f aca="true" t="shared" si="50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51" ref="E138:E145">+C138+D138</f>
        <v>0</v>
      </c>
      <c r="F138" s="114">
        <v>0</v>
      </c>
      <c r="G138" s="114">
        <v>0</v>
      </c>
      <c r="H138" s="113">
        <f t="shared" si="50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51"/>
        <v>0</v>
      </c>
      <c r="F139" s="114">
        <v>0</v>
      </c>
      <c r="G139" s="114">
        <v>0</v>
      </c>
      <c r="H139" s="113">
        <f t="shared" si="50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51"/>
        <v>0</v>
      </c>
      <c r="F140" s="114">
        <v>0</v>
      </c>
      <c r="G140" s="114">
        <v>0</v>
      </c>
      <c r="H140" s="113">
        <f t="shared" si="50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51"/>
        <v>0</v>
      </c>
      <c r="F141" s="114">
        <v>0</v>
      </c>
      <c r="G141" s="114">
        <v>0</v>
      </c>
      <c r="H141" s="113">
        <f t="shared" si="50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51"/>
        <v>0</v>
      </c>
      <c r="F142" s="114">
        <v>0</v>
      </c>
      <c r="G142" s="114">
        <v>0</v>
      </c>
      <c r="H142" s="113">
        <f t="shared" si="50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51"/>
        <v>0</v>
      </c>
      <c r="F143" s="114">
        <v>0</v>
      </c>
      <c r="G143" s="114">
        <v>0</v>
      </c>
      <c r="H143" s="113">
        <f t="shared" si="50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51"/>
        <v>0</v>
      </c>
      <c r="F144" s="114">
        <v>0</v>
      </c>
      <c r="G144" s="114">
        <v>0</v>
      </c>
      <c r="H144" s="113">
        <f t="shared" si="50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51"/>
        <v>0</v>
      </c>
      <c r="F145" s="114">
        <v>0</v>
      </c>
      <c r="G145" s="114">
        <v>0</v>
      </c>
      <c r="H145" s="113">
        <f t="shared" si="50"/>
        <v>0</v>
      </c>
    </row>
    <row r="146" spans="1:8" s="69" customFormat="1" ht="15" customHeight="1">
      <c r="A146" s="228" t="s">
        <v>367</v>
      </c>
      <c r="B146" s="229"/>
      <c r="C146" s="114">
        <f>+C147+C148+C149</f>
        <v>0</v>
      </c>
      <c r="D146" s="114">
        <f aca="true" t="shared" si="52" ref="D146:E146">+D147+D148+D149</f>
        <v>0</v>
      </c>
      <c r="E146" s="114">
        <f t="shared" si="52"/>
        <v>0</v>
      </c>
      <c r="F146" s="114">
        <f aca="true" t="shared" si="53" ref="F146:G146">+F147+F148+F149</f>
        <v>0</v>
      </c>
      <c r="G146" s="114">
        <f t="shared" si="53"/>
        <v>0</v>
      </c>
      <c r="H146" s="113">
        <f t="shared" si="50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54" ref="E147">+C147+D147</f>
        <v>0</v>
      </c>
      <c r="F147" s="114">
        <v>0</v>
      </c>
      <c r="G147" s="114">
        <v>0</v>
      </c>
      <c r="H147" s="113">
        <f t="shared" si="50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55" ref="E148:E149">+C148+D148</f>
        <v>0</v>
      </c>
      <c r="F148" s="114">
        <v>0</v>
      </c>
      <c r="G148" s="114">
        <v>0</v>
      </c>
      <c r="H148" s="113">
        <f t="shared" si="50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55"/>
        <v>0</v>
      </c>
      <c r="F149" s="114">
        <v>0</v>
      </c>
      <c r="G149" s="114">
        <v>0</v>
      </c>
      <c r="H149" s="113">
        <f t="shared" si="50"/>
        <v>0</v>
      </c>
    </row>
    <row r="150" spans="1:8" s="69" customFormat="1" ht="15" customHeight="1">
      <c r="A150" s="228" t="s">
        <v>371</v>
      </c>
      <c r="B150" s="229"/>
      <c r="C150" s="114">
        <f>+C151+C152+C153+C154+C155+C156+C157</f>
        <v>0</v>
      </c>
      <c r="D150" s="114">
        <f aca="true" t="shared" si="56" ref="D150:G150">+D151+D152+D153+D154+D155+D156+D157</f>
        <v>0</v>
      </c>
      <c r="E150" s="114">
        <f t="shared" si="56"/>
        <v>0</v>
      </c>
      <c r="F150" s="114">
        <f t="shared" si="56"/>
        <v>0</v>
      </c>
      <c r="G150" s="114">
        <f t="shared" si="56"/>
        <v>0</v>
      </c>
      <c r="H150" s="113">
        <f t="shared" si="50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57" ref="E151:E157">+C151+D151</f>
        <v>0</v>
      </c>
      <c r="F151" s="114">
        <v>0</v>
      </c>
      <c r="G151" s="114">
        <v>0</v>
      </c>
      <c r="H151" s="113">
        <f t="shared" si="50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57"/>
        <v>0</v>
      </c>
      <c r="F152" s="114">
        <v>0</v>
      </c>
      <c r="G152" s="114">
        <v>0</v>
      </c>
      <c r="H152" s="113">
        <f t="shared" si="50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57"/>
        <v>0</v>
      </c>
      <c r="F153" s="114">
        <v>0</v>
      </c>
      <c r="G153" s="114">
        <v>0</v>
      </c>
      <c r="H153" s="113">
        <f t="shared" si="50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57"/>
        <v>0</v>
      </c>
      <c r="F154" s="114">
        <v>0</v>
      </c>
      <c r="G154" s="114">
        <v>0</v>
      </c>
      <c r="H154" s="113">
        <f t="shared" si="50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57"/>
        <v>0</v>
      </c>
      <c r="F155" s="114">
        <v>0</v>
      </c>
      <c r="G155" s="114">
        <v>0</v>
      </c>
      <c r="H155" s="113">
        <f t="shared" si="50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57"/>
        <v>0</v>
      </c>
      <c r="F156" s="114">
        <v>0</v>
      </c>
      <c r="G156" s="114">
        <v>0</v>
      </c>
      <c r="H156" s="113">
        <f t="shared" si="50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57"/>
        <v>0</v>
      </c>
      <c r="F157" s="114">
        <v>0</v>
      </c>
      <c r="G157" s="114">
        <v>0</v>
      </c>
      <c r="H157" s="113">
        <f t="shared" si="50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30" t="s">
        <v>380</v>
      </c>
      <c r="B159" s="231"/>
      <c r="C159" s="113">
        <f>+C8+C84</f>
        <v>16635004</v>
      </c>
      <c r="D159" s="113">
        <f>+D8+D84</f>
        <v>215</v>
      </c>
      <c r="E159" s="113">
        <f>+E8+E84</f>
        <v>16635219</v>
      </c>
      <c r="F159" s="113">
        <f>+F8+F84</f>
        <v>3283260</v>
      </c>
      <c r="G159" s="113">
        <f>+G8+G84</f>
        <v>3283260</v>
      </c>
      <c r="H159" s="113">
        <f t="shared" si="50"/>
        <v>13351959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  <row r="162" ht="15">
      <c r="E162" s="153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83:B83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A1:N25"/>
  <sheetViews>
    <sheetView view="pageBreakPreview" zoomScale="140" zoomScaleSheetLayoutView="140" workbookViewId="0" topLeftCell="C1">
      <selection activeCell="G12" sqref="G12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80" t="str">
        <f>+'1'!OLE_LINK1</f>
        <v>UNIVERSIDAD POLITECNICA DE TLAXCALA REGION PONIENTE</v>
      </c>
      <c r="B1" s="254"/>
      <c r="C1" s="254"/>
      <c r="D1" s="254"/>
      <c r="E1" s="254"/>
      <c r="F1" s="254"/>
      <c r="G1" s="181"/>
    </row>
    <row r="2" spans="1:7" ht="15">
      <c r="A2" s="157" t="s">
        <v>299</v>
      </c>
      <c r="B2" s="158"/>
      <c r="C2" s="158"/>
      <c r="D2" s="158"/>
      <c r="E2" s="158"/>
      <c r="F2" s="158"/>
      <c r="G2" s="159"/>
    </row>
    <row r="3" spans="1:7" ht="15">
      <c r="A3" s="157" t="s">
        <v>381</v>
      </c>
      <c r="B3" s="158"/>
      <c r="C3" s="158"/>
      <c r="D3" s="158"/>
      <c r="E3" s="158"/>
      <c r="F3" s="158"/>
      <c r="G3" s="159"/>
    </row>
    <row r="4" spans="1:7" ht="15">
      <c r="A4" s="157" t="str">
        <f>+2!A3:I3</f>
        <v>Del 1 de enero al 31 de marzo de 2020</v>
      </c>
      <c r="B4" s="158"/>
      <c r="C4" s="158"/>
      <c r="D4" s="158"/>
      <c r="E4" s="158"/>
      <c r="F4" s="158"/>
      <c r="G4" s="159"/>
    </row>
    <row r="5" spans="1:7" ht="12" thickBot="1">
      <c r="A5" s="160" t="s">
        <v>1</v>
      </c>
      <c r="B5" s="161"/>
      <c r="C5" s="161"/>
      <c r="D5" s="161"/>
      <c r="E5" s="161"/>
      <c r="F5" s="161"/>
      <c r="G5" s="162"/>
    </row>
    <row r="6" spans="1:7" ht="12" thickBot="1">
      <c r="A6" s="182" t="s">
        <v>2</v>
      </c>
      <c r="B6" s="177" t="s">
        <v>301</v>
      </c>
      <c r="C6" s="178"/>
      <c r="D6" s="178"/>
      <c r="E6" s="178"/>
      <c r="F6" s="179"/>
      <c r="G6" s="182" t="s">
        <v>302</v>
      </c>
    </row>
    <row r="7" spans="1:7" ht="23.25" thickBot="1">
      <c r="A7" s="183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83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2650500</v>
      </c>
      <c r="C9" s="130">
        <f>SUM(C10:C11)</f>
        <v>215</v>
      </c>
      <c r="D9" s="130">
        <f>SUM(D10:D11)</f>
        <v>2650715</v>
      </c>
      <c r="E9" s="130">
        <f aca="true" t="shared" si="0" ref="E9">SUM(E10:E11)</f>
        <v>498881</v>
      </c>
      <c r="F9" s="130">
        <f>SUM(F10:F11)</f>
        <v>498881</v>
      </c>
      <c r="G9" s="130">
        <f>SUM(G10:G11)</f>
        <v>2151834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437</v>
      </c>
      <c r="B10" s="64">
        <v>2650500</v>
      </c>
      <c r="C10" s="64">
        <v>215</v>
      </c>
      <c r="D10" s="64">
        <f>+B10+C10</f>
        <v>2650715</v>
      </c>
      <c r="E10" s="64">
        <v>498881</v>
      </c>
      <c r="F10" s="64">
        <v>498881</v>
      </c>
      <c r="G10" s="64">
        <f>+D10-E10</f>
        <v>2151834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440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f>+D11-E11</f>
        <v>0</v>
      </c>
      <c r="H11" s="98"/>
      <c r="I11" s="98"/>
      <c r="J11" s="98"/>
      <c r="K11" s="98"/>
      <c r="L11" s="98"/>
      <c r="M11" s="98"/>
    </row>
    <row r="12" spans="2:13" s="44" customFormat="1" ht="16.5" customHeight="1"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1" ref="B14:G14">SUM(B15:B16)</f>
        <v>13984504</v>
      </c>
      <c r="C14" s="130">
        <f t="shared" si="1"/>
        <v>0</v>
      </c>
      <c r="D14" s="130">
        <f t="shared" si="1"/>
        <v>13984504</v>
      </c>
      <c r="E14" s="130">
        <f t="shared" si="1"/>
        <v>2784379</v>
      </c>
      <c r="F14" s="130">
        <f t="shared" si="1"/>
        <v>2784379</v>
      </c>
      <c r="G14" s="130">
        <f t="shared" si="1"/>
        <v>11200125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13984504</v>
      </c>
      <c r="C15" s="64">
        <v>0</v>
      </c>
      <c r="D15" s="64">
        <f>+B15+C15</f>
        <v>13984504</v>
      </c>
      <c r="E15" s="64">
        <v>2784379</v>
      </c>
      <c r="F15" s="64">
        <v>2784379</v>
      </c>
      <c r="G15" s="64">
        <f>+D15-E15</f>
        <v>11200125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 t="s">
        <v>440</v>
      </c>
      <c r="B16" s="64">
        <v>0</v>
      </c>
      <c r="C16" s="64">
        <v>0</v>
      </c>
      <c r="D16" s="64">
        <f>+B16+C16</f>
        <v>0</v>
      </c>
      <c r="E16" s="64">
        <v>0</v>
      </c>
      <c r="F16" s="64">
        <v>0</v>
      </c>
      <c r="G16" s="64">
        <f>+D16-E16</f>
        <v>0</v>
      </c>
    </row>
    <row r="17" spans="1:7" s="44" customFormat="1" ht="16.5" customHeight="1">
      <c r="A17" s="131"/>
      <c r="B17" s="64"/>
      <c r="C17" s="64"/>
      <c r="D17" s="64"/>
      <c r="E17" s="64"/>
      <c r="F17" s="64"/>
      <c r="G17" s="64"/>
    </row>
    <row r="18" spans="1:10" s="44" customFormat="1" ht="16.5" customHeight="1">
      <c r="A18" s="133"/>
      <c r="B18" s="64"/>
      <c r="C18" s="64"/>
      <c r="D18" s="64"/>
      <c r="E18" s="64"/>
      <c r="F18" s="64"/>
      <c r="G18" s="64"/>
      <c r="J18" s="98"/>
    </row>
    <row r="19" spans="1:7" s="44" customFormat="1" ht="16.5" customHeight="1">
      <c r="A19" s="128" t="s">
        <v>380</v>
      </c>
      <c r="B19" s="130">
        <f aca="true" t="shared" si="2" ref="B19:D19">+B9+B14</f>
        <v>16635004</v>
      </c>
      <c r="C19" s="130">
        <f t="shared" si="2"/>
        <v>215</v>
      </c>
      <c r="D19" s="130">
        <f t="shared" si="2"/>
        <v>16635219</v>
      </c>
      <c r="E19" s="130">
        <f>+E9+E14</f>
        <v>3283260</v>
      </c>
      <c r="F19" s="130">
        <f aca="true" t="shared" si="3" ref="F19:G19">+F9+F14</f>
        <v>3283260</v>
      </c>
      <c r="G19" s="130">
        <f t="shared" si="3"/>
        <v>13351959</v>
      </c>
    </row>
    <row r="20" spans="1:7" s="44" customFormat="1" ht="12" thickBot="1">
      <c r="A20" s="134"/>
      <c r="B20" s="108"/>
      <c r="C20" s="108"/>
      <c r="D20" s="108"/>
      <c r="E20" s="108"/>
      <c r="F20" s="108"/>
      <c r="G20" s="108"/>
    </row>
    <row r="23" spans="3:6" ht="15">
      <c r="C23" s="8"/>
      <c r="D23" s="8"/>
      <c r="E23" s="8"/>
      <c r="F23" s="8"/>
    </row>
    <row r="24" ht="11.25">
      <c r="C24" s="8"/>
    </row>
    <row r="25" spans="3:6" ht="15">
      <c r="C25" s="8"/>
      <c r="D25" s="8"/>
      <c r="E25" s="8"/>
      <c r="F25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H84"/>
  <sheetViews>
    <sheetView view="pageBreakPreview" zoomScale="130" zoomScaleSheetLayoutView="130" workbookViewId="0" topLeftCell="D64">
      <selection activeCell="C25" sqref="C25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36" t="str">
        <f>+1!A1:G1</f>
        <v>UNIVERSIDAD POLITECNICA DE TLAXCALA REGION PONIENTE</v>
      </c>
      <c r="B1" s="237"/>
      <c r="C1" s="237"/>
      <c r="D1" s="237"/>
      <c r="E1" s="237"/>
      <c r="F1" s="237"/>
      <c r="G1" s="237"/>
      <c r="H1" s="238"/>
    </row>
    <row r="2" spans="1:8" ht="15">
      <c r="A2" s="239" t="s">
        <v>299</v>
      </c>
      <c r="B2" s="240"/>
      <c r="C2" s="240"/>
      <c r="D2" s="240"/>
      <c r="E2" s="240"/>
      <c r="F2" s="240"/>
      <c r="G2" s="240"/>
      <c r="H2" s="241"/>
    </row>
    <row r="3" spans="1:8" ht="15">
      <c r="A3" s="239" t="s">
        <v>386</v>
      </c>
      <c r="B3" s="240"/>
      <c r="C3" s="240"/>
      <c r="D3" s="240"/>
      <c r="E3" s="240"/>
      <c r="F3" s="240"/>
      <c r="G3" s="240"/>
      <c r="H3" s="241"/>
    </row>
    <row r="4" spans="1:8" ht="15">
      <c r="A4" s="239" t="str">
        <f>+2!A3:I3</f>
        <v>Del 1 de enero al 31 de marzo de 2020</v>
      </c>
      <c r="B4" s="240"/>
      <c r="C4" s="240"/>
      <c r="D4" s="240"/>
      <c r="E4" s="240"/>
      <c r="F4" s="240"/>
      <c r="G4" s="240"/>
      <c r="H4" s="241"/>
    </row>
    <row r="5" spans="1:8" ht="12.75" customHeight="1" thickBot="1">
      <c r="A5" s="242" t="s">
        <v>1</v>
      </c>
      <c r="B5" s="243"/>
      <c r="C5" s="243"/>
      <c r="D5" s="243"/>
      <c r="E5" s="243"/>
      <c r="F5" s="243"/>
      <c r="G5" s="243"/>
      <c r="H5" s="244"/>
    </row>
    <row r="6" spans="1:8" ht="12" customHeight="1" thickBot="1">
      <c r="A6" s="236" t="s">
        <v>2</v>
      </c>
      <c r="B6" s="245"/>
      <c r="C6" s="264" t="s">
        <v>301</v>
      </c>
      <c r="D6" s="265"/>
      <c r="E6" s="265"/>
      <c r="F6" s="265"/>
      <c r="G6" s="266"/>
      <c r="H6" s="188" t="s">
        <v>302</v>
      </c>
    </row>
    <row r="7" spans="1:8" ht="16.5" customHeight="1" thickBot="1">
      <c r="A7" s="242"/>
      <c r="B7" s="246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189"/>
    </row>
    <row r="8" spans="1:8" s="90" customFormat="1" ht="6.75" customHeight="1">
      <c r="A8" s="257"/>
      <c r="B8" s="258"/>
      <c r="C8" s="89"/>
      <c r="D8" s="89"/>
      <c r="E8" s="89"/>
      <c r="F8" s="89"/>
      <c r="G8" s="89"/>
      <c r="H8" s="89"/>
    </row>
    <row r="9" spans="1:8" s="90" customFormat="1" ht="14.25" customHeight="1">
      <c r="A9" s="255" t="s">
        <v>387</v>
      </c>
      <c r="B9" s="259"/>
      <c r="C9" s="113">
        <f>+C10+C20+C29</f>
        <v>2650500</v>
      </c>
      <c r="D9" s="113">
        <f aca="true" t="shared" si="0" ref="D9:G9">+D10+D20+D29</f>
        <v>215</v>
      </c>
      <c r="E9" s="113">
        <f t="shared" si="0"/>
        <v>2650715</v>
      </c>
      <c r="F9" s="113">
        <f t="shared" si="0"/>
        <v>498881</v>
      </c>
      <c r="G9" s="113">
        <f t="shared" si="0"/>
        <v>498881</v>
      </c>
      <c r="H9" s="113">
        <f>+E9-F9</f>
        <v>2151834</v>
      </c>
    </row>
    <row r="10" spans="1:8" s="90" customFormat="1" ht="14.25" customHeight="1">
      <c r="A10" s="255" t="s">
        <v>388</v>
      </c>
      <c r="B10" s="256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5" t="s">
        <v>397</v>
      </c>
      <c r="B20" s="256"/>
      <c r="C20" s="113">
        <f>+C21+C22+C23+C24+C25+C26+C27</f>
        <v>2650500</v>
      </c>
      <c r="D20" s="113">
        <f aca="true" t="shared" si="3" ref="D20:G20">+D21+D22+D23+D24+D25+D26+D27</f>
        <v>215</v>
      </c>
      <c r="E20" s="113">
        <f t="shared" si="3"/>
        <v>2650715</v>
      </c>
      <c r="F20" s="113">
        <f t="shared" si="3"/>
        <v>498881</v>
      </c>
      <c r="G20" s="113">
        <f t="shared" si="3"/>
        <v>498881</v>
      </c>
      <c r="H20" s="113">
        <f t="shared" si="2"/>
        <v>2151834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+6B!B9:B9</f>
        <v>2650500</v>
      </c>
      <c r="D25" s="114">
        <f>+6B!C10</f>
        <v>215</v>
      </c>
      <c r="E25" s="114">
        <f>+C25+D25</f>
        <v>2650715</v>
      </c>
      <c r="F25" s="114">
        <f>+6B!E9</f>
        <v>498881</v>
      </c>
      <c r="G25" s="114">
        <f>+6B!F9</f>
        <v>498881</v>
      </c>
      <c r="H25" s="114">
        <f t="shared" si="2"/>
        <v>2151834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5" t="s">
        <v>405</v>
      </c>
      <c r="B29" s="256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5" t="s">
        <v>415</v>
      </c>
      <c r="B40" s="256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5" t="s">
        <v>420</v>
      </c>
      <c r="B46" s="256"/>
      <c r="C46" s="113">
        <f>+C47+C57+C66+C77</f>
        <v>13984504</v>
      </c>
      <c r="D46" s="113">
        <f aca="true" t="shared" si="6" ref="D46:G46">+D47+D57+D66+D77</f>
        <v>0</v>
      </c>
      <c r="E46" s="113">
        <f t="shared" si="6"/>
        <v>13984504</v>
      </c>
      <c r="F46" s="113">
        <f t="shared" si="6"/>
        <v>2784379</v>
      </c>
      <c r="G46" s="113">
        <f t="shared" si="6"/>
        <v>2784379</v>
      </c>
      <c r="H46" s="113">
        <f t="shared" si="2"/>
        <v>11200125</v>
      </c>
    </row>
    <row r="47" spans="1:8" s="90" customFormat="1" ht="14.25" customHeight="1">
      <c r="A47" s="255" t="s">
        <v>388</v>
      </c>
      <c r="B47" s="256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5" t="s">
        <v>397</v>
      </c>
      <c r="B57" s="256"/>
      <c r="C57" s="113">
        <f>+C58+C59+C60+C61+C62+C63+C64</f>
        <v>13984504</v>
      </c>
      <c r="D57" s="113">
        <f aca="true" t="shared" si="8" ref="D57:G57">+D58+D59+D60+D61+D62+D63+D64</f>
        <v>0</v>
      </c>
      <c r="E57" s="113">
        <f t="shared" si="8"/>
        <v>13984504</v>
      </c>
      <c r="F57" s="113">
        <f t="shared" si="8"/>
        <v>2784379</v>
      </c>
      <c r="G57" s="113">
        <f t="shared" si="8"/>
        <v>2784379</v>
      </c>
      <c r="H57" s="113">
        <f t="shared" si="2"/>
        <v>11200125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+6B!B14</f>
        <v>13984504</v>
      </c>
      <c r="D62" s="114">
        <f>+6B!C14</f>
        <v>0</v>
      </c>
      <c r="E62" s="114">
        <f>+C62+D62</f>
        <v>13984504</v>
      </c>
      <c r="F62" s="114">
        <f>+6B!E14</f>
        <v>2784379</v>
      </c>
      <c r="G62" s="114">
        <f>+6B!F14</f>
        <v>2784379</v>
      </c>
      <c r="H62" s="114">
        <f t="shared" si="2"/>
        <v>11200125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6" customHeight="1" thickBot="1">
      <c r="A65" s="262"/>
      <c r="B65" s="263"/>
      <c r="C65" s="118"/>
      <c r="D65" s="118"/>
      <c r="E65" s="118"/>
      <c r="F65" s="118"/>
      <c r="G65" s="118"/>
      <c r="H65" s="118"/>
    </row>
    <row r="66" spans="1:8" s="90" customFormat="1" ht="15" customHeight="1">
      <c r="A66" s="260" t="s">
        <v>405</v>
      </c>
      <c r="B66" s="261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5" t="s">
        <v>415</v>
      </c>
      <c r="B77" s="256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5" t="s">
        <v>380</v>
      </c>
      <c r="B83" s="256"/>
      <c r="C83" s="113">
        <f>+C9+C46</f>
        <v>16635004</v>
      </c>
      <c r="D83" s="113">
        <f aca="true" t="shared" si="12" ref="D83:G83">+D9+D46</f>
        <v>215</v>
      </c>
      <c r="E83" s="113">
        <f t="shared" si="12"/>
        <v>16635219</v>
      </c>
      <c r="F83" s="113">
        <f t="shared" si="12"/>
        <v>3283260</v>
      </c>
      <c r="G83" s="113">
        <f t="shared" si="12"/>
        <v>3283260</v>
      </c>
      <c r="H83" s="113">
        <f t="shared" si="10"/>
        <v>13351959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6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O32"/>
  <sheetViews>
    <sheetView view="pageBreakPreview" zoomScale="140" zoomScaleSheetLayoutView="140" workbookViewId="0" topLeftCell="A1">
      <selection activeCell="F13" sqref="F13"/>
    </sheetView>
  </sheetViews>
  <sheetFormatPr defaultColWidth="11.421875" defaultRowHeight="15"/>
  <cols>
    <col min="1" max="1" width="39.28125" style="7" customWidth="1"/>
    <col min="2" max="7" width="13.28125" style="7" customWidth="1"/>
    <col min="8" max="9" width="11.421875" style="7" customWidth="1"/>
    <col min="10" max="10" width="12.00390625" style="7" bestFit="1" customWidth="1"/>
    <col min="11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4" t="str">
        <f>+'1'!OLE_LINK1</f>
        <v>UNIVERSIDAD POLITECNICA DE TLAXCALA REGION PONIENTE</v>
      </c>
      <c r="B1" s="155"/>
      <c r="C1" s="155"/>
      <c r="D1" s="155"/>
      <c r="E1" s="155"/>
      <c r="F1" s="155"/>
      <c r="G1" s="267"/>
    </row>
    <row r="2" spans="1:7" ht="15">
      <c r="A2" s="222" t="s">
        <v>299</v>
      </c>
      <c r="B2" s="223"/>
      <c r="C2" s="223"/>
      <c r="D2" s="223"/>
      <c r="E2" s="223"/>
      <c r="F2" s="223"/>
      <c r="G2" s="268"/>
    </row>
    <row r="3" spans="1:9" ht="15">
      <c r="A3" s="222" t="s">
        <v>421</v>
      </c>
      <c r="B3" s="223"/>
      <c r="C3" s="223"/>
      <c r="D3" s="223"/>
      <c r="E3" s="223"/>
      <c r="F3" s="223"/>
      <c r="G3" s="268"/>
      <c r="I3" s="7">
        <v>7076649</v>
      </c>
    </row>
    <row r="4" spans="1:7" ht="15">
      <c r="A4" s="222" t="str">
        <f>+2!A3:I3</f>
        <v>Del 1 de enero al 31 de marzo de 2020</v>
      </c>
      <c r="B4" s="223"/>
      <c r="C4" s="223"/>
      <c r="D4" s="223"/>
      <c r="E4" s="223"/>
      <c r="F4" s="223"/>
      <c r="G4" s="268"/>
    </row>
    <row r="5" spans="1:7" ht="12" thickBot="1">
      <c r="A5" s="225" t="s">
        <v>1</v>
      </c>
      <c r="B5" s="226"/>
      <c r="C5" s="226"/>
      <c r="D5" s="226"/>
      <c r="E5" s="226"/>
      <c r="F5" s="226"/>
      <c r="G5" s="269"/>
    </row>
    <row r="6" spans="1:10" ht="12" thickBot="1">
      <c r="A6" s="163" t="s">
        <v>2</v>
      </c>
      <c r="B6" s="177" t="s">
        <v>301</v>
      </c>
      <c r="C6" s="178"/>
      <c r="D6" s="178"/>
      <c r="E6" s="178"/>
      <c r="F6" s="179"/>
      <c r="G6" s="182" t="s">
        <v>302</v>
      </c>
      <c r="I6" s="7">
        <v>0.5500000245632772</v>
      </c>
      <c r="J6" s="7">
        <v>0.44999997543672277</v>
      </c>
    </row>
    <row r="7" spans="1:7" ht="23.25" thickBot="1">
      <c r="A7" s="165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83"/>
    </row>
    <row r="8" spans="1:7" ht="22.5" customHeight="1">
      <c r="A8" s="140" t="s">
        <v>423</v>
      </c>
      <c r="B8" s="130">
        <f>+B9+B10+B11+B14+B15+B18</f>
        <v>0</v>
      </c>
      <c r="C8" s="130">
        <f aca="true" t="shared" si="0" ref="C8:F8">+C9+C10+C11+C14+C15+C18</f>
        <v>0</v>
      </c>
      <c r="D8" s="130">
        <f t="shared" si="0"/>
        <v>0</v>
      </c>
      <c r="E8" s="130">
        <f t="shared" si="0"/>
        <v>0</v>
      </c>
      <c r="F8" s="130">
        <f t="shared" si="0"/>
        <v>0</v>
      </c>
      <c r="G8" s="130">
        <f>+D8-E8</f>
        <v>0</v>
      </c>
    </row>
    <row r="9" spans="1:15" ht="22.5" customHeight="1">
      <c r="A9" s="94" t="s">
        <v>424</v>
      </c>
      <c r="B9" s="64">
        <v>0</v>
      </c>
      <c r="C9" s="64">
        <v>0</v>
      </c>
      <c r="D9" s="64">
        <f aca="true" t="shared" si="1" ref="D9:D30">+B9+C9</f>
        <v>0</v>
      </c>
      <c r="E9" s="64">
        <v>0</v>
      </c>
      <c r="F9" s="64">
        <v>0</v>
      </c>
      <c r="G9" s="64">
        <f aca="true" t="shared" si="2" ref="G9:G31">+D9-E9</f>
        <v>0</v>
      </c>
      <c r="H9" s="147"/>
      <c r="I9" s="147">
        <f>+6A!C85</f>
        <v>11269905</v>
      </c>
      <c r="J9" s="147">
        <f>+I6*I9</f>
        <v>6198448.026825801</v>
      </c>
      <c r="K9" s="147">
        <f>+I9*J6</f>
        <v>5071456.973174199</v>
      </c>
      <c r="L9" s="147"/>
      <c r="M9" s="147"/>
      <c r="N9" s="147"/>
      <c r="O9" s="147"/>
    </row>
    <row r="10" spans="1:15" ht="22.5" customHeight="1">
      <c r="A10" s="94" t="s">
        <v>425</v>
      </c>
      <c r="B10" s="64">
        <v>0</v>
      </c>
      <c r="C10" s="64">
        <v>0</v>
      </c>
      <c r="D10" s="64">
        <f t="shared" si="1"/>
        <v>0</v>
      </c>
      <c r="E10" s="64">
        <v>0</v>
      </c>
      <c r="F10" s="64">
        <v>0</v>
      </c>
      <c r="G10" s="64">
        <f t="shared" si="2"/>
        <v>0</v>
      </c>
      <c r="I10" s="147">
        <f>+6A!D85</f>
        <v>-238071</v>
      </c>
      <c r="J10" s="147">
        <f>+I10*I6</f>
        <v>-130939.05584780397</v>
      </c>
      <c r="K10" s="147">
        <f>+I10*J6</f>
        <v>-107131.94415219603</v>
      </c>
      <c r="L10" s="147"/>
      <c r="M10" s="147"/>
      <c r="N10" s="147"/>
      <c r="O10" s="147"/>
    </row>
    <row r="11" spans="1:15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  <c r="H11" s="147"/>
      <c r="I11" s="147">
        <f>+6A!E85</f>
        <v>11031834</v>
      </c>
      <c r="J11" s="147">
        <f>+I11*I6</f>
        <v>6067508.970977997</v>
      </c>
      <c r="K11" s="147">
        <f>+I11*J6</f>
        <v>4964325.029022003</v>
      </c>
      <c r="L11" s="147"/>
      <c r="M11" s="147"/>
      <c r="N11" s="147"/>
      <c r="O11" s="147"/>
    </row>
    <row r="12" spans="1:15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  <c r="I12" s="147">
        <f>+6A!F85</f>
        <v>2195278</v>
      </c>
      <c r="J12" s="147">
        <f>+I12*I6</f>
        <v>1207402.9539232221</v>
      </c>
      <c r="K12" s="147">
        <f>+I12*J6</f>
        <v>987875.0460767779</v>
      </c>
      <c r="L12" s="147"/>
      <c r="M12" s="147"/>
      <c r="N12" s="147"/>
      <c r="O12" s="147"/>
    </row>
    <row r="13" spans="1:15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  <c r="I13" s="147"/>
      <c r="J13" s="147"/>
      <c r="K13" s="147"/>
      <c r="L13" s="147"/>
      <c r="M13" s="147"/>
      <c r="N13" s="147"/>
      <c r="O13" s="147"/>
    </row>
    <row r="14" spans="1:15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7"/>
      <c r="J14" s="147"/>
      <c r="K14" s="147"/>
      <c r="L14" s="147"/>
      <c r="M14" s="147"/>
      <c r="N14" s="147"/>
      <c r="O14" s="147"/>
    </row>
    <row r="15" spans="1:15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7"/>
      <c r="J15" s="147"/>
      <c r="K15" s="147"/>
      <c r="L15" s="147"/>
      <c r="M15" s="147"/>
      <c r="N15" s="147"/>
      <c r="O15" s="147"/>
    </row>
    <row r="16" spans="1:12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8"/>
      <c r="J16" s="148"/>
      <c r="K16" s="148"/>
      <c r="L16" s="147"/>
    </row>
    <row r="17" spans="1:12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  <c r="I17" s="147"/>
      <c r="L17" s="147"/>
    </row>
    <row r="18" spans="1:7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</row>
    <row r="19" spans="1:12" ht="22.5" customHeight="1">
      <c r="A19" s="94"/>
      <c r="B19" s="64"/>
      <c r="C19" s="64"/>
      <c r="D19" s="64"/>
      <c r="E19" s="64"/>
      <c r="F19" s="64"/>
      <c r="G19" s="64"/>
      <c r="I19" s="7">
        <v>0.5500000245632772</v>
      </c>
      <c r="J19" s="7">
        <v>0.44999997543672277</v>
      </c>
      <c r="L19" s="147"/>
    </row>
    <row r="20" spans="1:12" ht="22.5" customHeight="1">
      <c r="A20" s="140" t="s">
        <v>434</v>
      </c>
      <c r="B20" s="130">
        <f>+B21+B22+B23+B26+B27+B30</f>
        <v>11269905</v>
      </c>
      <c r="C20" s="130">
        <f aca="true" t="shared" si="5" ref="C20:F20">+C21+C22+C23+C26+C27+C30</f>
        <v>-238071</v>
      </c>
      <c r="D20" s="130">
        <f t="shared" si="5"/>
        <v>11031834</v>
      </c>
      <c r="E20" s="130">
        <f t="shared" si="5"/>
        <v>2195278</v>
      </c>
      <c r="F20" s="130">
        <f t="shared" si="5"/>
        <v>2195278</v>
      </c>
      <c r="G20" s="130">
        <f t="shared" si="2"/>
        <v>8836556</v>
      </c>
      <c r="K20" s="147"/>
      <c r="L20" s="147"/>
    </row>
    <row r="21" spans="1:11" ht="22.5" customHeight="1">
      <c r="A21" s="94" t="s">
        <v>424</v>
      </c>
      <c r="B21" s="64">
        <v>6198448</v>
      </c>
      <c r="C21" s="64">
        <v>-130939</v>
      </c>
      <c r="D21" s="64">
        <f aca="true" t="shared" si="6" ref="D21:D22">+B21+C21</f>
        <v>6067509</v>
      </c>
      <c r="E21" s="64">
        <v>1207403</v>
      </c>
      <c r="F21" s="64">
        <v>1207403</v>
      </c>
      <c r="G21" s="64">
        <f aca="true" t="shared" si="7" ref="G21:G23">+D21-E21</f>
        <v>4860106</v>
      </c>
      <c r="I21" s="147">
        <f>+6A!C85</f>
        <v>11269905</v>
      </c>
      <c r="J21" s="147">
        <f>+I21*I19</f>
        <v>6198448.026825801</v>
      </c>
      <c r="K21" s="147">
        <f>+I21*J19</f>
        <v>5071456.973174199</v>
      </c>
    </row>
    <row r="22" spans="1:11" ht="22.5" customHeight="1">
      <c r="A22" s="94" t="s">
        <v>425</v>
      </c>
      <c r="B22" s="64">
        <v>5071457</v>
      </c>
      <c r="C22" s="64">
        <v>-107132</v>
      </c>
      <c r="D22" s="64">
        <f t="shared" si="6"/>
        <v>4964325</v>
      </c>
      <c r="E22" s="64">
        <v>987875</v>
      </c>
      <c r="F22" s="64">
        <v>987875</v>
      </c>
      <c r="G22" s="64">
        <f t="shared" si="7"/>
        <v>3976450</v>
      </c>
      <c r="I22" s="147">
        <f>+6A!D85</f>
        <v>-238071</v>
      </c>
      <c r="J22" s="147">
        <f>+I22*I19</f>
        <v>-130939.05584780397</v>
      </c>
      <c r="K22" s="147">
        <f>+I22*J19</f>
        <v>-107131.94415219603</v>
      </c>
    </row>
    <row r="23" spans="1:11" ht="22.5" customHeight="1">
      <c r="A23" s="94" t="s">
        <v>426</v>
      </c>
      <c r="B23" s="64">
        <f>+B24+B25</f>
        <v>0</v>
      </c>
      <c r="C23" s="64">
        <f aca="true" t="shared" si="8" ref="C23:F23">+C24+C25</f>
        <v>0</v>
      </c>
      <c r="D23" s="64">
        <f t="shared" si="8"/>
        <v>0</v>
      </c>
      <c r="E23" s="64">
        <f t="shared" si="8"/>
        <v>0</v>
      </c>
      <c r="F23" s="64">
        <f t="shared" si="8"/>
        <v>0</v>
      </c>
      <c r="G23" s="64">
        <f t="shared" si="7"/>
        <v>0</v>
      </c>
      <c r="I23" s="147">
        <f>+6A!E85</f>
        <v>11031834</v>
      </c>
      <c r="J23" s="147">
        <f>+I23*I19</f>
        <v>6067508.970977997</v>
      </c>
      <c r="K23" s="147">
        <f>+I23*J19</f>
        <v>4964325.029022003</v>
      </c>
    </row>
    <row r="24" spans="1:11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  <c r="I24" s="147">
        <f>+6A!F85</f>
        <v>2195278</v>
      </c>
      <c r="J24" s="147">
        <f>+I24*I19</f>
        <v>1207402.9539232221</v>
      </c>
      <c r="K24" s="147">
        <f>+I24*J19</f>
        <v>987875.0460767779</v>
      </c>
    </row>
    <row r="25" spans="1:11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  <c r="K25" s="147"/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9" ref="C27:F27">+C28+C29</f>
        <v>0</v>
      </c>
      <c r="D27" s="64">
        <f t="shared" si="9"/>
        <v>0</v>
      </c>
      <c r="E27" s="64">
        <f t="shared" si="9"/>
        <v>0</v>
      </c>
      <c r="F27" s="64">
        <f t="shared" si="9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11269905</v>
      </c>
      <c r="C31" s="130">
        <f aca="true" t="shared" si="10" ref="C31:F31">+C8+C20</f>
        <v>-238071</v>
      </c>
      <c r="D31" s="130">
        <f t="shared" si="10"/>
        <v>11031834</v>
      </c>
      <c r="E31" s="130">
        <f t="shared" si="10"/>
        <v>2195278</v>
      </c>
      <c r="F31" s="130">
        <f t="shared" si="10"/>
        <v>2195278</v>
      </c>
      <c r="G31" s="130">
        <f t="shared" si="2"/>
        <v>8836556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Karina de la Fuente Flores</cp:lastModifiedBy>
  <cp:lastPrinted>2020-01-07T18:44:34Z</cp:lastPrinted>
  <dcterms:created xsi:type="dcterms:W3CDTF">2016-11-22T21:31:38Z</dcterms:created>
  <dcterms:modified xsi:type="dcterms:W3CDTF">2020-04-08T17:54:19Z</dcterms:modified>
  <cp:category/>
  <cp:version/>
  <cp:contentType/>
  <cp:contentStatus/>
</cp:coreProperties>
</file>