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CRI\"/>
    </mc:Choice>
  </mc:AlternateContent>
  <xr:revisionPtr revIDLastSave="0" documentId="10_ncr:8100000_{7649F6DE-679C-4F95-8E68-2C85874A4DBB}" xr6:coauthVersionLast="32" xr6:coauthVersionMax="32" xr10:uidLastSave="{00000000-0000-0000-0000-000000000000}"/>
  <bookViews>
    <workbookView xWindow="0" yWindow="0" windowWidth="20730" windowHeight="1161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G150" i="6" l="1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G20" i="2" l="1"/>
  <c r="F38" i="5" l="1"/>
  <c r="D19" i="5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H117" i="6" s="1"/>
  <c r="E116" i="6"/>
  <c r="E115" i="6"/>
  <c r="E114" i="6"/>
  <c r="H114" i="6" s="1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H86" i="6" s="1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H34" i="6" s="1"/>
  <c r="E33" i="6"/>
  <c r="E32" i="6"/>
  <c r="T32" i="6" s="1"/>
  <c r="E31" i="6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T16" i="6" s="1"/>
  <c r="E15" i="6"/>
  <c r="E14" i="6"/>
  <c r="T14" i="6" s="1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R59" i="6"/>
  <c r="S59" i="6"/>
  <c r="T59" i="6"/>
  <c r="U59" i="6"/>
  <c r="V59" i="6"/>
  <c r="E60" i="6"/>
  <c r="E59" i="6" s="1"/>
  <c r="H60" i="6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G84" i="6" s="1"/>
  <c r="E17" i="4" s="1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E134" i="6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E138" i="6"/>
  <c r="T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T142" i="6" s="1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E147" i="6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E59" i="5"/>
  <c r="E64" i="5"/>
  <c r="E72" i="5"/>
  <c r="H59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C43" i="4" s="1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5" i="3" s="1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18" i="6"/>
  <c r="T111" i="6"/>
  <c r="T57" i="6"/>
  <c r="T105" i="6"/>
  <c r="T91" i="6"/>
  <c r="T47" i="6"/>
  <c r="T44" i="6"/>
  <c r="T118" i="6"/>
  <c r="T116" i="6"/>
  <c r="T53" i="6"/>
  <c r="T50" i="6"/>
  <c r="H48" i="6"/>
  <c r="T48" i="6"/>
  <c r="T106" i="6"/>
  <c r="T88" i="6"/>
  <c r="T58" i="6"/>
  <c r="I50" i="5"/>
  <c r="H94" i="6"/>
  <c r="H93" i="6" s="1"/>
  <c r="T75" i="6"/>
  <c r="T61" i="6"/>
  <c r="T131" i="6"/>
  <c r="T132" i="6"/>
  <c r="T125" i="6"/>
  <c r="T140" i="6"/>
  <c r="H156" i="6"/>
  <c r="T148" i="6"/>
  <c r="T77" i="6"/>
  <c r="T67" i="6"/>
  <c r="T60" i="6"/>
  <c r="T74" i="6"/>
  <c r="T154" i="6"/>
  <c r="T78" i="6"/>
  <c r="T130" i="6"/>
  <c r="T65" i="6"/>
  <c r="T151" i="6"/>
  <c r="T73" i="6"/>
  <c r="T69" i="6"/>
  <c r="T62" i="6"/>
  <c r="H155" i="6"/>
  <c r="T136" i="6"/>
  <c r="T80" i="6"/>
  <c r="T70" i="6"/>
  <c r="T157" i="6"/>
  <c r="T129" i="6"/>
  <c r="T66" i="6"/>
  <c r="T135" i="6"/>
  <c r="T81" i="6"/>
  <c r="T147" i="6"/>
  <c r="D84" i="6"/>
  <c r="C24" i="7" s="1"/>
  <c r="C23" i="7" s="1"/>
  <c r="H143" i="6"/>
  <c r="T143" i="6"/>
  <c r="T33" i="6"/>
  <c r="H33" i="6"/>
  <c r="T90" i="6"/>
  <c r="H90" i="6"/>
  <c r="T95" i="6"/>
  <c r="E93" i="6"/>
  <c r="H99" i="6"/>
  <c r="T99" i="6"/>
  <c r="T108" i="6"/>
  <c r="H108" i="6"/>
  <c r="T117" i="6"/>
  <c r="E113" i="6"/>
  <c r="H24" i="6"/>
  <c r="G45" i="5"/>
  <c r="T139" i="6"/>
  <c r="H139" i="6"/>
  <c r="H95" i="6"/>
  <c r="H126" i="6"/>
  <c r="H15" i="6"/>
  <c r="T20" i="6"/>
  <c r="H28" i="6"/>
  <c r="T42" i="6"/>
  <c r="H42" i="6"/>
  <c r="H46" i="6"/>
  <c r="E39" i="6"/>
  <c r="E103" i="6"/>
  <c r="T15" i="6"/>
  <c r="T145" i="6"/>
  <c r="H128" i="6"/>
  <c r="T128" i="6"/>
  <c r="H124" i="6"/>
  <c r="T124" i="6"/>
  <c r="H121" i="6"/>
  <c r="E85" i="6"/>
  <c r="T104" i="6"/>
  <c r="T51" i="6"/>
  <c r="T141" i="6"/>
  <c r="H51" i="6"/>
  <c r="H20" i="6"/>
  <c r="B10" i="9"/>
  <c r="B33" i="9" s="1"/>
  <c r="B38" i="9" s="1"/>
  <c r="D24" i="9"/>
  <c r="D22" i="9" s="1"/>
  <c r="H134" i="6" l="1"/>
  <c r="H133" i="6" s="1"/>
  <c r="E133" i="6"/>
  <c r="T134" i="6"/>
  <c r="H149" i="6"/>
  <c r="E21" i="3"/>
  <c r="E70" i="5"/>
  <c r="H85" i="6"/>
  <c r="T153" i="6"/>
  <c r="T82" i="6"/>
  <c r="T68" i="6"/>
  <c r="H45" i="5"/>
  <c r="F84" i="6"/>
  <c r="E45" i="5"/>
  <c r="H147" i="6"/>
  <c r="E146" i="6"/>
  <c r="H142" i="6"/>
  <c r="E123" i="6"/>
  <c r="E84" i="6" s="1"/>
  <c r="H48" i="8"/>
  <c r="G37" i="9"/>
  <c r="H113" i="6"/>
  <c r="H30" i="8"/>
  <c r="G17" i="9"/>
  <c r="H103" i="6"/>
  <c r="H138" i="6"/>
  <c r="H137" i="6" s="1"/>
  <c r="E137" i="6"/>
  <c r="H64" i="6"/>
  <c r="H63" i="6" s="1"/>
  <c r="E63" i="6"/>
  <c r="T63" i="6" s="1"/>
  <c r="H123" i="6"/>
  <c r="T127" i="6"/>
  <c r="T144" i="6"/>
  <c r="T152" i="6"/>
  <c r="T71" i="6"/>
  <c r="T64" i="6"/>
  <c r="K9" i="3"/>
  <c r="I59" i="5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67" i="8"/>
  <c r="H12" i="8"/>
  <c r="H39" i="6"/>
  <c r="H49" i="6"/>
  <c r="E10" i="9"/>
  <c r="E33" i="9" s="1"/>
  <c r="E38" i="9" s="1"/>
  <c r="D63" i="8"/>
  <c r="D58" i="8" s="1"/>
  <c r="G63" i="8"/>
  <c r="G58" i="8" s="1"/>
  <c r="D17" i="4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C47" i="8" s="1"/>
  <c r="I47" i="8" s="1"/>
  <c r="G47" i="8"/>
  <c r="M47" i="8" s="1"/>
  <c r="H78" i="8"/>
  <c r="T27" i="6"/>
  <c r="C10" i="6"/>
  <c r="C159" i="6" s="1"/>
  <c r="C162" i="6" s="1"/>
  <c r="F10" i="6"/>
  <c r="F159" i="6" s="1"/>
  <c r="F162" i="6" s="1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K21" i="3"/>
  <c r="H21" i="3"/>
  <c r="G25" i="9"/>
  <c r="E43" i="4"/>
  <c r="D47" i="8"/>
  <c r="J47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G70" i="5"/>
  <c r="G75" i="5" s="1"/>
  <c r="G24" i="9"/>
  <c r="G29" i="9"/>
  <c r="C33" i="9"/>
  <c r="C38" i="9" s="1"/>
  <c r="G22" i="9"/>
  <c r="G12" i="9"/>
  <c r="F70" i="5"/>
  <c r="E75" i="5"/>
  <c r="H70" i="5"/>
  <c r="I39" i="5"/>
  <c r="H146" i="6" l="1"/>
  <c r="I70" i="5"/>
  <c r="H84" i="6"/>
  <c r="D66" i="4"/>
  <c r="D68" i="4" s="1"/>
  <c r="D69" i="4" s="1"/>
  <c r="E24" i="7"/>
  <c r="E23" i="7" s="1"/>
  <c r="E33" i="7" s="1"/>
  <c r="E36" i="7" s="1"/>
  <c r="G11" i="9"/>
  <c r="D24" i="7"/>
  <c r="D23" i="7" s="1"/>
  <c r="G23" i="7" s="1"/>
  <c r="E63" i="8"/>
  <c r="H63" i="8" s="1"/>
  <c r="E58" i="8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H75" i="5"/>
  <c r="G24" i="7" l="1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<sst xmlns="http://schemas.openxmlformats.org/spreadsheetml/2006/main" count="657" uniqueCount="470">
  <si>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</si>
  <si>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</si>
  <si>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</si>
  <si>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</si>
  <si>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</si>
  <si>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</si>
  <si>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</si>
  <si>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</si>
  <si>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</si>
  <si>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</si>
  <si>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</si>
  <si>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</si>
  <si>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</si>
  <si>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</si>
  <si>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</si>
  <si>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</si>
  <si>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</si>
  <si>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</si>
  <si>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</si>
  <si>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</si>
  <si>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</si>
  <si>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</si>
  <si>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</si>
  <si>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</si>
  <si>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</si>
  <si>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</si>
  <si>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</si>
  <si>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</si>
  <si>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</si>
  <si>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</si>
  <si>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</si>
  <si>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</si>
  <si>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</si>
  <si>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</si>
  <si>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</si>
  <si>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</si>
  <si>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</si>
  <si>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</si>
  <si>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</si>
  <si>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</si>
  <si>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</si>
  <si>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</si>
  <si>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</si>
  <si>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</si>
  <si>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</si>
  <si>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</si>
  <si>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</si>
  <si>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</si>
  <si>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</si>
  <si>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</si>
  <si>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</si>
  <si>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</si>
  <si>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</si>
  <si>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</si>
  <si>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</si>
  <si>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</si>
  <si>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</si>
  <si>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</si>
  <si>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</si>
  <si>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</si>
  <si>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</si>
  <si>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</si>
  <si>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</si>
  <si>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</si>
  <si>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</si>
  <si>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</si>
  <si>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</si>
  <si>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</si>
  <si>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</si>
  <si>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</si>
  <si>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</si>
  <si>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</si>
  <si>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</si>
  <si>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</si>
  <si>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</si>
  <si>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</si>
  <si>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</si>
  <si>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</si>
  <si>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</si>
  <si>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</si>
  <si>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</si>
  <si>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</si>
  <si>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</si>
  <si>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</si>
  <si>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</si>
  <si>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</si>
  <si>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</si>
  <si>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</si>
  <si>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</si>
  <si>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</si>
  <si>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</si>
  <si>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</si>
  <si>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</si>
  <si>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</si>
  <si>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</si>
  <si>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</si>
  <si>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</si>
  <si>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</si>
  <si>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</si>
  <si>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</si>
  <si>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</si>
  <si>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</si>
  <si>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</si>
  <si>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</si>
  <si>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</si>
  <si>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</si>
  <si>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</si>
  <si>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</si>
  <si>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</si>
  <si>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</si>
  <si>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</si>
  <si>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</si>
  <si>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</si>
  <si>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</si>
  <si>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</si>
  <si>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</si>
  <si>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</si>
  <si>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</si>
  <si>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</si>
  <si>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</si>
  <si>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</si>
  <si>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</si>
  <si>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</si>
  <si>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</si>
  <si>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</si>
  <si>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</si>
  <si>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</si>
  <si>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</si>
  <si>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</si>
  <si>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</si>
  <si>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</si>
  <si>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</si>
  <si>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</si>
  <si>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</si>
  <si>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</si>
  <si>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</si>
  <si>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</si>
  <si>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</si>
  <si>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</si>
  <si>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</si>
  <si>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</si>
  <si>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</si>
  <si>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</si>
  <si>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</si>
  <si>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</si>
  <si>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</si>
  <si>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</si>
  <si>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</si>
  <si>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</si>
  <si>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</si>
  <si>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</si>
  <si>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</si>
  <si>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</si>
  <si>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</si>
  <si>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</si>
  <si>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</si>
  <si>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</si>
  <si>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</si>
  <si>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</si>
  <si>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</si>
  <si>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</si>
  <si>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</si>
  <si>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</si>
  <si>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</si>
  <si>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</si>
  <si>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</si>
  <si>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</si>
  <si>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</si>
  <si>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</si>
  <si>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</si>
  <si>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</si>
  <si>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</si>
  <si>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</si>
  <si>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</si>
  <si>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</si>
  <si>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</si>
  <si>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</si>
  <si>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</si>
  <si>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</si>
  <si>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</si>
  <si>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</si>
  <si>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</si>
  <si>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</si>
  <si>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</si>
  <si>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</si>
  <si>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</si>
  <si>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</si>
  <si>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</si>
  <si>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</si>
  <si>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</si>
  <si>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</si>
  <si>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</si>
  <si>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</si>
  <si>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</si>
  <si>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</si>
  <si>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</si>
  <si>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</si>
  <si>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</si>
  <si>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</si>
  <si>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</si>
  <si>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</si>
  <si>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</si>
  <si>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</si>
  <si>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</si>
  <si>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</si>
  <si>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</si>
  <si>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</si>
  <si>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</si>
  <si>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</si>
  <si>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</si>
  <si>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</si>
  <si>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</si>
  <si>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</si>
  <si>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</si>
  <si>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</si>
  <si>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</si>
  <si>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</si>
  <si>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</si>
  <si>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</si>
  <si>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</si>
  <si>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</si>
  <si>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</si>
  <si>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</si>
  <si>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</si>
  <si>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</si>
  <si>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</si>
  <si>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</si>
  <si>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</si>
  <si>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</si>
  <si>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</si>
  <si>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</si>
  <si>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</si>
  <si>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</si>
  <si>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</si>
  <si>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</si>
  <si>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</si>
  <si>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</si>
  <si>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</si>
  <si>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</si>
  <si>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</si>
  <si>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</si>
  <si>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</si>
  <si>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</si>
  <si>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</si>
  <si>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</si>
  <si>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</si>
  <si>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</si>
  <si>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</si>
  <si>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</si>
  <si>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</si>
  <si>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</si>
  <si>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</si>
  <si>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</si>
  <si>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</si>
  <si>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</si>
  <si>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</si>
  <si>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</si>
  <si>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</si>
  <si>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</si>
  <si>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</si>
  <si>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</si>
  <si>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</si>
  <si>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</si>
  <si>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</si>
  <si>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</si>
  <si>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</si>
  <si>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</si>
  <si>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</si>
  <si>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</si>
  <si>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</si>
  <si>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</si>
  <si>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</si>
  <si>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</si>
  <si>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</si>
  <si>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</si>
  <si>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</si>
  <si>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</si>
  <si>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</si>
  <si>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</si>
  <si>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</si>
  <si>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</si>
  <si>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</si>
  <si>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</si>
  <si>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</si>
  <si>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</si>
  <si>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</si>
  <si>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</si>
  <si>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</si>
  <si>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</si>
  <si>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</si>
  <si>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</si>
  <si>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</si>
  <si>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</si>
  <si>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</si>
  <si>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</si>
  <si>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</si>
  <si>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</si>
  <si>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</si>
  <si>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</si>
  <si>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</si>
  <si>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</si>
  <si>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</si>
  <si>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</si>
  <si>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</si>
  <si>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</si>
  <si>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</si>
  <si>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</si>
  <si>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</si>
  <si>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</si>
  <si>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</si>
  <si>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</si>
  <si>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</si>
  <si>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</si>
  <si>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</si>
  <si>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</si>
  <si>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</si>
  <si>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</si>
  <si>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</si>
  <si>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</si>
  <si>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</si>
  <si>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</si>
  <si>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</si>
  <si>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</si>
  <si>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</si>
  <si>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</si>
  <si>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</si>
  <si>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</si>
  <si>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</si>
  <si>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</si>
  <si>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</si>
  <si>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</si>
  <si>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</si>
  <si>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</si>
  <si>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</si>
  <si>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</si>
  <si>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</si>
  <si>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</si>
  <si>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</si>
  <si>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</si>
  <si>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</si>
  <si>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</si>
  <si>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</si>
  <si>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</si>
  <si>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</si>
  <si>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</si>
  <si>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</si>
  <si>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</si>
  <si>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</si>
  <si>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</si>
  <si>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</si>
  <si>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</si>
  <si>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</si>
  <si>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</si>
  <si>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</si>
  <si>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</si>
  <si>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</si>
  <si>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</si>
  <si>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</si>
  <si>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</si>
  <si>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</si>
  <si>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</si>
  <si>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</si>
  <si>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</si>
  <si>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</si>
  <si>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</si>
  <si>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</si>
  <si>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</si>
  <si>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</si>
  <si>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</si>
  <si>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</si>
  <si>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</si>
  <si>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</si>
  <si>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</si>
  <si>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</si>
  <si>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</si>
  <si>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</si>
  <si>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</si>
  <si>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</si>
  <si>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</si>
  <si>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</si>
  <si>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</si>
  <si>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</si>
  <si>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</si>
  <si>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</si>
  <si>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</si>
  <si>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</si>
  <si>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</si>
  <si>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</si>
  <si>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</si>
  <si>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</si>
  <si>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</si>
  <si>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</si>
  <si>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</si>
  <si>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</si>
  <si>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</si>
  <si>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</si>
  <si>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</si>
  <si>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</si>
  <si>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</si>
  <si>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</si>
  <si>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</si>
  <si>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</si>
  <si>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</si>
  <si>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</si>
  <si>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</si>
  <si>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</si>
  <si>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</si>
  <si>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</si>
  <si>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</si>
  <si>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</si>
  <si>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</si>
  <si>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</si>
  <si>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</si>
  <si>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</si>
  <si>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</si>
  <si>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</si>
  <si>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</si>
  <si>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</si>
  <si>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</si>
  <si>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</si>
  <si>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</si>
  <si>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</si>
  <si>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</si>
  <si>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</si>
  <si>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</si>
  <si>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</si>
  <si>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</si>
  <si>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</si>
  <si>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</si>
  <si>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</si>
  <si>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</si>
  <si>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</si>
  <si>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</si>
  <si>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</si>
  <si>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</si>
  <si>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</si>
  <si>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</si>
  <si>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</si>
  <si>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</si>
  <si>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</si>
  <si>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</si>
  <si>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</si>
  <si>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</si>
  <si>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</si>
  <si>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</si>
  <si>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</si>
  <si>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</si>
  <si>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</si>
  <si>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</si>
  <si>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</si>
  <si>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</si>
  <si>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</si>
  <si>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</si>
  <si>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</si>
  <si>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</si>
  <si>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</si>
  <si>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</si>
  <si>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</si>
  <si>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</si>
  <si>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</si>
  <si>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</si>
  <si>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</si>
  <si>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2020</t>
  </si>
  <si>
    <t>Al 31 de Marzo de 2021 y al 31 de Diciembre de 2020</t>
  </si>
  <si>
    <t>31 de marzo de 2021</t>
  </si>
  <si>
    <t>Del 01 de Enero al 31 de Marzo de 2021</t>
  </si>
  <si>
    <t>Saldo al 31 de diciembre de 2020 (d)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</si>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</sst>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10" zoomScaleNormal="100" zoomScaleSheetLayoutView="110" workbookViewId="0">
      <selection activeCell="H10" sqref="H10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463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464</v>
      </c>
      <c r="C7" s="210" t="s">
        <v>462</v>
      </c>
      <c r="D7" s="225" t="s">
        <v>3</v>
      </c>
      <c r="E7" s="226"/>
      <c r="F7" s="210" t="s">
        <v>464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8003130</v>
      </c>
      <c r="C10" s="139">
        <f>C11+C12+C13+C14+C15+C16+C17</f>
        <v>7525819</v>
      </c>
      <c r="D10" s="92"/>
      <c r="E10" s="136" t="s">
        <v>9</v>
      </c>
      <c r="F10" s="151">
        <f>F11+F12+F13+F14+F15+F16+F17+F18+F19</f>
        <v>75741</v>
      </c>
      <c r="G10" s="151">
        <f>G11+G12+G13+G14+G15+G16+G17+G18+G19</f>
        <v>42688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535130</v>
      </c>
      <c r="C12" s="140">
        <v>57819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75741</v>
      </c>
      <c r="G17" s="152">
        <v>42688</v>
      </c>
    </row>
    <row r="18" spans="1:8" ht="12" customHeight="1" x14ac:dyDescent="0.25">
      <c r="A18" s="133" t="s">
        <v>24</v>
      </c>
      <c r="B18" s="139">
        <f>B19+B20+B21+B22+B23+B24+B25</f>
        <v>32492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32492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8035622</v>
      </c>
      <c r="C48" s="139">
        <f>C10+C18+C26+C32+C38+C39+C42</f>
        <v>7525820</v>
      </c>
      <c r="D48" s="92"/>
      <c r="E48" s="122" t="s">
        <v>83</v>
      </c>
      <c r="F48" s="152">
        <f>F10+F20+F24+F27+F28+F32+F39+F43</f>
        <v>75741</v>
      </c>
      <c r="G48" s="152">
        <f>G10+G20+G24+G27+G28+G32+G39+G43</f>
        <v>42688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8689598</v>
      </c>
      <c r="C54" s="76">
        <v>8689598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75741</v>
      </c>
      <c r="G60" s="155">
        <f>G48+G58</f>
        <v>42688</v>
      </c>
    </row>
    <row r="61" spans="1:7" ht="16.5" x14ac:dyDescent="0.25">
      <c r="A61" s="10" t="s">
        <v>103</v>
      </c>
      <c r="B61" s="76">
        <f>B51+B52+B53+B54+B55+B56+B57+B58+B59</f>
        <v>8689598</v>
      </c>
      <c r="C61" s="76">
        <f>C51+C52+C53+C54+C55+C56+C57+C58+C59</f>
        <v>8689598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16725220</v>
      </c>
      <c r="C63" s="144">
        <f>C48+C61</f>
        <v>16215418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16649479</v>
      </c>
      <c r="G69" s="152">
        <f>G70+G71+G72+G73+G74</f>
        <v>16172730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422114</v>
      </c>
      <c r="G70" s="152">
        <v>139191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3939731</v>
      </c>
      <c r="G71" s="152">
        <v>3745905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12287634</v>
      </c>
      <c r="G74" s="152">
        <v>12287634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16649479</v>
      </c>
      <c r="G80" s="152">
        <f>G64+G69+G76</f>
        <v>16172730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16725220</v>
      </c>
      <c r="G82" s="152">
        <f>G60+G80</f>
        <v>16215418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20" zoomScaleNormal="130" zoomScaleSheetLayoutView="120" workbookViewId="0">
      <selection activeCell="D21" sqref="D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465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466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42688</v>
      </c>
      <c r="D20" s="178">
        <v>179792</v>
      </c>
      <c r="E20" s="178">
        <v>146739</v>
      </c>
      <c r="F20" s="178">
        <v>0</v>
      </c>
      <c r="G20" s="178">
        <f>+C20+D20-E20+F20</f>
        <v>75741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42688</v>
      </c>
      <c r="D22" s="179">
        <f t="shared" ref="D22:G22" si="3">D11+D20</f>
        <v>179792</v>
      </c>
      <c r="E22" s="179">
        <f t="shared" si="3"/>
        <v>146739</v>
      </c>
      <c r="F22" s="179">
        <f t="shared" si="3"/>
        <v>0</v>
      </c>
      <c r="G22" s="179">
        <f t="shared" si="3"/>
        <v>75741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20" zoomScaleNormal="100" zoomScaleSheetLayoutView="120" workbookViewId="0">
      <selection activeCell="I13" sqref="I13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31 de Marzo de 2021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G81"/>
  <sheetViews>
    <sheetView view="pageBreakPreview" zoomScale="120" zoomScaleNormal="100" zoomScaleSheetLayoutView="120" workbookViewId="0">
      <selection activeCell="C12" sqref="C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2'!A6:I6</f>
        <v>Del 01 de Enero al 31 de Marzo de 2021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11253239</v>
      </c>
      <c r="D11" s="77">
        <f>D12+D13+D14</f>
        <v>2156110</v>
      </c>
      <c r="E11" s="77">
        <f>E12+E13+E14</f>
        <v>2123618</v>
      </c>
    </row>
    <row r="12" spans="1:7" ht="15" customHeight="1" x14ac:dyDescent="0.25">
      <c r="A12" s="44"/>
      <c r="B12" s="20" t="s">
        <v>196</v>
      </c>
      <c r="C12" s="78">
        <f>'FORMATO 5'!D45</f>
        <v>11253239</v>
      </c>
      <c r="D12" s="78">
        <f>'FORMATO 5'!G45</f>
        <v>2156110</v>
      </c>
      <c r="E12" s="78">
        <f>'FORMATO 5'!H45</f>
        <v>2123618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11253239</v>
      </c>
      <c r="D15" s="77">
        <f>D16+D17</f>
        <v>1733996</v>
      </c>
      <c r="E15" s="77">
        <f>E16+E17</f>
        <v>1722970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11253239</v>
      </c>
      <c r="D16" s="78">
        <f>'FORMATO 6A'!F10</f>
        <v>1733996</v>
      </c>
      <c r="E16" s="78">
        <f>'FORMATO 6A'!G10</f>
        <v>1722970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422114</v>
      </c>
      <c r="E21" s="80">
        <f t="shared" si="0"/>
        <v>400648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422114</v>
      </c>
      <c r="E22" s="80">
        <f t="shared" si="1"/>
        <v>400648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422114</v>
      </c>
      <c r="E23" s="80">
        <f t="shared" si="2"/>
        <v>400648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422114</v>
      </c>
      <c r="E31" s="80">
        <f t="shared" si="3"/>
        <v>400648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11253239</v>
      </c>
      <c r="D48" s="259">
        <f>D12</f>
        <v>2156110</v>
      </c>
      <c r="E48" s="259">
        <f>E12</f>
        <v>2123618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11253239</v>
      </c>
      <c r="D53" s="91">
        <f>'FORMATO 6A'!F10</f>
        <v>1733996</v>
      </c>
      <c r="E53" s="91">
        <f>'FORMATO 6A'!G10</f>
        <v>1722970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422114</v>
      </c>
      <c r="E55" s="168">
        <f t="shared" si="4"/>
        <v>400648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422114</v>
      </c>
      <c r="E56" s="169">
        <f t="shared" si="5"/>
        <v>400648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10" zoomScaleNormal="100" zoomScaleSheetLayoutView="110" workbookViewId="0">
      <pane ySplit="9" topLeftCell="A25" activePane="bottomLeft" state="frozen"/>
      <selection activeCell="A7" sqref="A7:G7"/>
      <selection pane="bottomLeft" activeCell="D75" sqref="D7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2'!A6:I6</f>
        <v>Del 01 de Enero al 31 de Marzo de 2021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10153239</v>
      </c>
      <c r="E18" s="101">
        <v>0</v>
      </c>
      <c r="F18" s="101">
        <f t="shared" si="0"/>
        <v>10153239</v>
      </c>
      <c r="G18" s="101">
        <v>1881109</v>
      </c>
      <c r="H18" s="101">
        <v>1848617</v>
      </c>
      <c r="I18" s="111">
        <f>+H18-D18</f>
        <v>-8304622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1100000</v>
      </c>
      <c r="E38" s="101">
        <v>0</v>
      </c>
      <c r="F38" s="101">
        <f t="shared" ref="F38" si="2">D38+E38</f>
        <v>1100000</v>
      </c>
      <c r="G38" s="101">
        <v>275001</v>
      </c>
      <c r="H38" s="101">
        <v>275001</v>
      </c>
      <c r="I38" s="111">
        <f t="shared" si="1"/>
        <v>-824999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11253239</v>
      </c>
      <c r="E45" s="164">
        <f>E12+E13+E14+E15+E16+E17+E18+E19+E32+E38+E39+E41</f>
        <v>0</v>
      </c>
      <c r="F45" s="164">
        <f>F12+F13+F14+F15+F16+F17+F18+F19+F32+F38+F39+F41</f>
        <v>11253239</v>
      </c>
      <c r="G45" s="164">
        <f>G12+G13+G14+G15+G16+G17+G18+G19+G32+G38+G39+G41</f>
        <v>2156110</v>
      </c>
      <c r="H45" s="164">
        <f>H12+H13+H14+H15+H16+H17+H18+H19+H32+H38+H39+H41</f>
        <v>2123618</v>
      </c>
      <c r="I45" s="164">
        <f>+H45-D45</f>
        <v>-9129621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11253239</v>
      </c>
      <c r="E75" s="107">
        <f>E45+E70+E72</f>
        <v>0</v>
      </c>
      <c r="F75" s="107">
        <f>F45+F70+F72</f>
        <v>11253239</v>
      </c>
      <c r="G75" s="107">
        <f>G45+G70+G72</f>
        <v>2156110</v>
      </c>
      <c r="H75" s="107">
        <f>H45+H70+H72</f>
        <v>2123618</v>
      </c>
      <c r="I75" s="112">
        <f>+H75-D75</f>
        <v>-9129621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20" zoomScaleNormal="100" zoomScaleSheetLayoutView="120" workbookViewId="0">
      <selection activeCell="H159" sqref="H15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2'!A6:I6</f>
        <v>Del 01 de Enero al 31 de Marzo de 2021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11253239</v>
      </c>
      <c r="D10" s="168">
        <f>+D11+D19+D29+D39+D49+D59+D63+D72+D76</f>
        <v>0</v>
      </c>
      <c r="E10" s="168">
        <f>+E11+E19+E29+E39+E49+E59+E63+E72+E76</f>
        <v>11253239</v>
      </c>
      <c r="F10" s="168">
        <f>+F11+F19+F29+F39+F49+F59+F63+F72+F76</f>
        <v>1733996</v>
      </c>
      <c r="G10" s="168">
        <f>+G11+G19+G29+G39+G49+G59+G63+G72+G76</f>
        <v>1722970</v>
      </c>
      <c r="H10" s="168">
        <f>+E10-F10</f>
        <v>9519243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8290244</v>
      </c>
      <c r="D11" s="168">
        <f t="shared" si="0"/>
        <v>0</v>
      </c>
      <c r="E11" s="168">
        <f t="shared" si="0"/>
        <v>8290244</v>
      </c>
      <c r="F11" s="168">
        <f t="shared" si="0"/>
        <v>1416805</v>
      </c>
      <c r="G11" s="168">
        <f t="shared" si="0"/>
        <v>1416805</v>
      </c>
      <c r="H11" s="168">
        <f t="shared" si="0"/>
        <v>6873439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36816227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6732368</v>
      </c>
      <c r="D13" s="189">
        <v>0</v>
      </c>
      <c r="E13" s="189">
        <f t="shared" ref="E13:E58" si="1">+D13+C13</f>
        <v>6732368</v>
      </c>
      <c r="F13" s="189">
        <v>1416805</v>
      </c>
      <c r="G13" s="189">
        <v>1416805</v>
      </c>
      <c r="H13" s="189">
        <f t="shared" ref="H13:H75" si="2">+E13-F13</f>
        <v>5315563</v>
      </c>
      <c r="I13" s="52">
        <f t="shared" ref="I13:I18" si="3">+ROUND(F13,0)</f>
        <v>1416805</v>
      </c>
      <c r="J13" s="52">
        <f t="shared" ref="J13:J18" si="4">+ROUND(G13,0)</f>
        <v>1416805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6732368</v>
      </c>
      <c r="S13" s="117">
        <f t="shared" si="5"/>
        <v>0</v>
      </c>
      <c r="T13" s="117">
        <f t="shared" si="5"/>
        <v>6732368</v>
      </c>
      <c r="U13" s="117">
        <f t="shared" si="5"/>
        <v>1416805</v>
      </c>
      <c r="V13" s="117">
        <f t="shared" si="5"/>
        <v>1416805</v>
      </c>
      <c r="W13" s="117"/>
    </row>
    <row r="14" spans="1:23" ht="12" customHeight="1" x14ac:dyDescent="0.25">
      <c r="A14" s="57"/>
      <c r="B14" s="187" t="s">
        <v>315</v>
      </c>
      <c r="C14" s="188">
        <v>1497876</v>
      </c>
      <c r="D14" s="189">
        <v>0</v>
      </c>
      <c r="E14" s="189">
        <f t="shared" si="1"/>
        <v>1497876</v>
      </c>
      <c r="F14" s="189">
        <v>0</v>
      </c>
      <c r="G14" s="189">
        <v>0</v>
      </c>
      <c r="H14" s="189">
        <f t="shared" si="2"/>
        <v>1497876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1497876</v>
      </c>
      <c r="S14" s="117">
        <f t="shared" si="5"/>
        <v>0</v>
      </c>
      <c r="T14" s="117">
        <f t="shared" si="5"/>
        <v>1497876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60000</v>
      </c>
      <c r="D16" s="188">
        <v>0</v>
      </c>
      <c r="E16" s="189">
        <f t="shared" si="1"/>
        <v>60000</v>
      </c>
      <c r="F16" s="188">
        <v>0</v>
      </c>
      <c r="G16" s="188">
        <v>0</v>
      </c>
      <c r="H16" s="189">
        <f t="shared" si="2"/>
        <v>60000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60000</v>
      </c>
      <c r="S16" s="117">
        <f t="shared" si="5"/>
        <v>0</v>
      </c>
      <c r="T16" s="117">
        <f t="shared" si="5"/>
        <v>60000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886803</v>
      </c>
      <c r="D19" s="168">
        <f t="shared" si="6"/>
        <v>0</v>
      </c>
      <c r="E19" s="168">
        <f t="shared" si="6"/>
        <v>886803</v>
      </c>
      <c r="F19" s="168">
        <f>SUM(F20:F28)</f>
        <v>185293</v>
      </c>
      <c r="G19" s="168">
        <f>SUM(G20:G28)</f>
        <v>185293</v>
      </c>
      <c r="H19" s="168">
        <f t="shared" si="6"/>
        <v>701510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376040</v>
      </c>
      <c r="D20" s="189">
        <v>0</v>
      </c>
      <c r="E20" s="189">
        <f t="shared" si="1"/>
        <v>376040</v>
      </c>
      <c r="F20" s="189">
        <v>120650</v>
      </c>
      <c r="G20" s="189">
        <v>120650</v>
      </c>
      <c r="H20" s="189">
        <f t="shared" si="2"/>
        <v>255390</v>
      </c>
      <c r="I20" s="52">
        <f t="shared" ref="I20:I28" si="7">+ROUND(F20,0)</f>
        <v>120650</v>
      </c>
      <c r="J20" s="52">
        <f t="shared" ref="J20:J28" si="8">+ROUND(G20,0)</f>
        <v>120650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376040</v>
      </c>
      <c r="S20" s="117">
        <f t="shared" si="9"/>
        <v>0</v>
      </c>
      <c r="T20" s="117">
        <f t="shared" si="9"/>
        <v>376040</v>
      </c>
      <c r="U20" s="117">
        <f t="shared" si="9"/>
        <v>120650</v>
      </c>
      <c r="V20" s="117">
        <f t="shared" si="9"/>
        <v>120650</v>
      </c>
      <c r="W20" s="117"/>
    </row>
    <row r="21" spans="1:23" ht="12" customHeight="1" x14ac:dyDescent="0.25">
      <c r="A21" s="57"/>
      <c r="B21" s="187" t="s">
        <v>322</v>
      </c>
      <c r="C21" s="188">
        <v>57327</v>
      </c>
      <c r="D21" s="189">
        <v>0</v>
      </c>
      <c r="E21" s="189">
        <f t="shared" si="1"/>
        <v>57327</v>
      </c>
      <c r="F21" s="189">
        <v>5315</v>
      </c>
      <c r="G21" s="189">
        <v>5315</v>
      </c>
      <c r="H21" s="189">
        <f t="shared" si="2"/>
        <v>52012</v>
      </c>
      <c r="I21" s="52">
        <f t="shared" si="7"/>
        <v>5315</v>
      </c>
      <c r="J21" s="52">
        <f t="shared" si="8"/>
        <v>5315</v>
      </c>
      <c r="K21" s="117"/>
      <c r="L21" s="117"/>
      <c r="M21" s="117"/>
      <c r="N21" s="117"/>
      <c r="O21" s="117"/>
      <c r="P21" s="117"/>
      <c r="Q21" s="117"/>
      <c r="R21" s="117">
        <f t="shared" si="9"/>
        <v>57327</v>
      </c>
      <c r="S21" s="117">
        <f t="shared" si="9"/>
        <v>0</v>
      </c>
      <c r="T21" s="117">
        <f t="shared" si="9"/>
        <v>57327</v>
      </c>
      <c r="U21" s="117">
        <f t="shared" si="9"/>
        <v>5315</v>
      </c>
      <c r="V21" s="117">
        <f t="shared" si="9"/>
        <v>5315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134877</v>
      </c>
      <c r="D23" s="189">
        <v>0</v>
      </c>
      <c r="E23" s="189">
        <f t="shared" si="1"/>
        <v>134877</v>
      </c>
      <c r="F23" s="189">
        <v>1489</v>
      </c>
      <c r="G23" s="189">
        <v>1489</v>
      </c>
      <c r="H23" s="189">
        <f t="shared" si="2"/>
        <v>133388</v>
      </c>
      <c r="I23" s="52">
        <f t="shared" si="7"/>
        <v>1489</v>
      </c>
      <c r="J23" s="52">
        <f t="shared" si="8"/>
        <v>1489</v>
      </c>
      <c r="K23" s="117"/>
      <c r="L23" s="117"/>
      <c r="M23" s="117"/>
      <c r="N23" s="117"/>
      <c r="O23" s="117"/>
      <c r="P23" s="117"/>
      <c r="Q23" s="117"/>
      <c r="R23" s="117">
        <f t="shared" si="9"/>
        <v>134877</v>
      </c>
      <c r="S23" s="117">
        <f t="shared" si="9"/>
        <v>0</v>
      </c>
      <c r="T23" s="117">
        <f t="shared" si="9"/>
        <v>134877</v>
      </c>
      <c r="U23" s="117">
        <f t="shared" si="9"/>
        <v>1489</v>
      </c>
      <c r="V23" s="117">
        <f t="shared" si="9"/>
        <v>1489</v>
      </c>
      <c r="W23" s="117"/>
    </row>
    <row r="24" spans="1:23" ht="12" customHeight="1" x14ac:dyDescent="0.25">
      <c r="A24" s="57"/>
      <c r="B24" s="187" t="s">
        <v>325</v>
      </c>
      <c r="C24" s="188">
        <v>201939</v>
      </c>
      <c r="D24" s="189">
        <v>0</v>
      </c>
      <c r="E24" s="189">
        <f t="shared" si="1"/>
        <v>201939</v>
      </c>
      <c r="F24" s="189">
        <v>39956</v>
      </c>
      <c r="G24" s="189">
        <v>39956</v>
      </c>
      <c r="H24" s="189">
        <f t="shared" si="2"/>
        <v>161983</v>
      </c>
      <c r="I24" s="52">
        <f t="shared" si="7"/>
        <v>39956</v>
      </c>
      <c r="J24" s="52">
        <f t="shared" si="8"/>
        <v>39956</v>
      </c>
      <c r="K24" s="117"/>
      <c r="L24" s="117"/>
      <c r="M24" s="117"/>
      <c r="N24" s="117"/>
      <c r="O24" s="117"/>
      <c r="P24" s="117"/>
      <c r="Q24" s="117"/>
      <c r="R24" s="117">
        <f t="shared" si="9"/>
        <v>201939</v>
      </c>
      <c r="S24" s="117">
        <f t="shared" si="9"/>
        <v>0</v>
      </c>
      <c r="T24" s="117">
        <f t="shared" si="9"/>
        <v>201939</v>
      </c>
      <c r="U24" s="117">
        <f t="shared" si="9"/>
        <v>39956</v>
      </c>
      <c r="V24" s="117">
        <f t="shared" si="9"/>
        <v>39956</v>
      </c>
      <c r="W24" s="117"/>
    </row>
    <row r="25" spans="1:23" ht="12" customHeight="1" x14ac:dyDescent="0.25">
      <c r="A25" s="57"/>
      <c r="B25" s="187" t="s">
        <v>326</v>
      </c>
      <c r="C25" s="188">
        <v>49600</v>
      </c>
      <c r="D25" s="189">
        <v>0</v>
      </c>
      <c r="E25" s="189">
        <f t="shared" si="1"/>
        <v>49600</v>
      </c>
      <c r="F25" s="189">
        <v>6878</v>
      </c>
      <c r="G25" s="189">
        <v>6878</v>
      </c>
      <c r="H25" s="189">
        <f t="shared" si="2"/>
        <v>42722</v>
      </c>
      <c r="I25" s="52">
        <f t="shared" si="7"/>
        <v>6878</v>
      </c>
      <c r="J25" s="52">
        <f t="shared" si="8"/>
        <v>6878</v>
      </c>
      <c r="K25" s="117"/>
      <c r="L25" s="117"/>
      <c r="M25" s="117"/>
      <c r="N25" s="117"/>
      <c r="O25" s="117"/>
      <c r="P25" s="117"/>
      <c r="Q25" s="117"/>
      <c r="R25" s="117">
        <f t="shared" si="9"/>
        <v>49600</v>
      </c>
      <c r="S25" s="117">
        <f t="shared" si="9"/>
        <v>0</v>
      </c>
      <c r="T25" s="117">
        <f t="shared" si="9"/>
        <v>49600</v>
      </c>
      <c r="U25" s="117">
        <f t="shared" si="9"/>
        <v>6878</v>
      </c>
      <c r="V25" s="117">
        <f t="shared" si="9"/>
        <v>6878</v>
      </c>
      <c r="W25" s="117"/>
    </row>
    <row r="26" spans="1:23" ht="12" customHeight="1" x14ac:dyDescent="0.25">
      <c r="A26" s="57"/>
      <c r="B26" s="187" t="s">
        <v>327</v>
      </c>
      <c r="C26" s="188">
        <v>19000</v>
      </c>
      <c r="D26" s="189">
        <v>0</v>
      </c>
      <c r="E26" s="189">
        <f t="shared" si="1"/>
        <v>19000</v>
      </c>
      <c r="F26" s="189">
        <v>0</v>
      </c>
      <c r="G26" s="189">
        <v>0</v>
      </c>
      <c r="H26" s="189">
        <f t="shared" si="2"/>
        <v>19000</v>
      </c>
      <c r="I26" s="52">
        <f t="shared" si="7"/>
        <v>0</v>
      </c>
      <c r="J26" s="52">
        <f t="shared" si="8"/>
        <v>0</v>
      </c>
      <c r="K26" s="117"/>
      <c r="L26" s="117"/>
      <c r="M26" s="117"/>
      <c r="N26" s="117"/>
      <c r="O26" s="117"/>
      <c r="P26" s="117"/>
      <c r="Q26" s="117"/>
      <c r="R26" s="117">
        <f t="shared" si="9"/>
        <v>19000</v>
      </c>
      <c r="S26" s="117">
        <f t="shared" si="9"/>
        <v>0</v>
      </c>
      <c r="T26" s="117">
        <f t="shared" si="9"/>
        <v>19000</v>
      </c>
      <c r="U26" s="117">
        <f t="shared" si="9"/>
        <v>0</v>
      </c>
      <c r="V26" s="117">
        <f t="shared" si="9"/>
        <v>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48020</v>
      </c>
      <c r="D28" s="191">
        <v>0</v>
      </c>
      <c r="E28" s="189">
        <f t="shared" si="1"/>
        <v>48020</v>
      </c>
      <c r="F28" s="191">
        <v>11005</v>
      </c>
      <c r="G28" s="191">
        <v>11005</v>
      </c>
      <c r="H28" s="189">
        <f t="shared" si="2"/>
        <v>37015</v>
      </c>
      <c r="I28" s="52">
        <f t="shared" si="7"/>
        <v>11005</v>
      </c>
      <c r="J28" s="52">
        <f t="shared" si="8"/>
        <v>11005</v>
      </c>
      <c r="K28" s="117"/>
      <c r="L28" s="117"/>
      <c r="M28" s="117"/>
      <c r="N28" s="117"/>
      <c r="O28" s="117"/>
      <c r="P28" s="117"/>
      <c r="Q28" s="117"/>
      <c r="R28" s="117">
        <f t="shared" si="9"/>
        <v>48020</v>
      </c>
      <c r="S28" s="117">
        <f t="shared" si="9"/>
        <v>0</v>
      </c>
      <c r="T28" s="117">
        <f t="shared" si="9"/>
        <v>48020</v>
      </c>
      <c r="U28" s="117">
        <f t="shared" si="9"/>
        <v>11005</v>
      </c>
      <c r="V28" s="117">
        <f t="shared" si="9"/>
        <v>11005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1329257</v>
      </c>
      <c r="D29" s="168">
        <f t="shared" si="10"/>
        <v>0</v>
      </c>
      <c r="E29" s="168">
        <f t="shared" si="10"/>
        <v>1329257</v>
      </c>
      <c r="F29" s="168">
        <f t="shared" si="10"/>
        <v>131898</v>
      </c>
      <c r="G29" s="168">
        <f>SUM(G30:G38)</f>
        <v>120872</v>
      </c>
      <c r="H29" s="168">
        <f t="shared" si="10"/>
        <v>1197359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133038</v>
      </c>
      <c r="D30" s="189">
        <v>0</v>
      </c>
      <c r="E30" s="189">
        <f t="shared" si="1"/>
        <v>133038</v>
      </c>
      <c r="F30" s="189">
        <v>19388</v>
      </c>
      <c r="G30" s="189">
        <v>19388</v>
      </c>
      <c r="H30" s="189">
        <f t="shared" si="2"/>
        <v>113650</v>
      </c>
      <c r="I30" s="52">
        <f t="shared" ref="I30:I38" si="11">+ROUND(F30,0)</f>
        <v>19388</v>
      </c>
      <c r="J30" s="52">
        <f t="shared" ref="J30:J38" si="12">+ROUND(G30,0)</f>
        <v>19388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133038</v>
      </c>
      <c r="S30" s="117">
        <f t="shared" si="13"/>
        <v>0</v>
      </c>
      <c r="T30" s="117">
        <f t="shared" si="13"/>
        <v>133038</v>
      </c>
      <c r="U30" s="117">
        <f t="shared" si="13"/>
        <v>19388</v>
      </c>
      <c r="V30" s="117">
        <f t="shared" si="13"/>
        <v>19388</v>
      </c>
      <c r="W30" s="117"/>
    </row>
    <row r="31" spans="1:23" ht="12" customHeight="1" x14ac:dyDescent="0.25">
      <c r="A31" s="57"/>
      <c r="B31" s="187" t="s">
        <v>332</v>
      </c>
      <c r="C31" s="188">
        <v>14000</v>
      </c>
      <c r="D31" s="189">
        <v>0</v>
      </c>
      <c r="E31" s="189">
        <f t="shared" si="1"/>
        <v>14000</v>
      </c>
      <c r="F31" s="189">
        <v>0</v>
      </c>
      <c r="G31" s="189">
        <v>0</v>
      </c>
      <c r="H31" s="189">
        <f t="shared" si="2"/>
        <v>14000</v>
      </c>
      <c r="I31" s="52">
        <f t="shared" si="11"/>
        <v>0</v>
      </c>
      <c r="J31" s="52">
        <f t="shared" si="12"/>
        <v>0</v>
      </c>
      <c r="K31" s="117"/>
      <c r="L31" s="117"/>
      <c r="M31" s="117"/>
      <c r="N31" s="117"/>
      <c r="O31" s="117"/>
      <c r="P31" s="117"/>
      <c r="Q31" s="117"/>
      <c r="R31" s="117">
        <f t="shared" si="13"/>
        <v>14000</v>
      </c>
      <c r="S31" s="117">
        <f t="shared" si="13"/>
        <v>0</v>
      </c>
      <c r="T31" s="117">
        <f t="shared" si="13"/>
        <v>14000</v>
      </c>
      <c r="U31" s="117">
        <f t="shared" si="13"/>
        <v>0</v>
      </c>
      <c r="V31" s="117">
        <f t="shared" si="13"/>
        <v>0</v>
      </c>
      <c r="W31" s="117"/>
    </row>
    <row r="32" spans="1:23" ht="12" customHeight="1" x14ac:dyDescent="0.25">
      <c r="A32" s="57"/>
      <c r="B32" s="187" t="s">
        <v>333</v>
      </c>
      <c r="C32" s="188">
        <v>262933</v>
      </c>
      <c r="D32" s="189">
        <v>0</v>
      </c>
      <c r="E32" s="189">
        <f t="shared" si="1"/>
        <v>262933</v>
      </c>
      <c r="F32" s="189">
        <v>30988</v>
      </c>
      <c r="G32" s="189">
        <v>30988</v>
      </c>
      <c r="H32" s="189">
        <f t="shared" si="2"/>
        <v>231945</v>
      </c>
      <c r="I32" s="52">
        <f t="shared" si="11"/>
        <v>30988</v>
      </c>
      <c r="J32" s="52">
        <f t="shared" si="12"/>
        <v>30988</v>
      </c>
      <c r="K32" s="117"/>
      <c r="L32" s="117"/>
      <c r="M32" s="117"/>
      <c r="N32" s="117"/>
      <c r="O32" s="117"/>
      <c r="P32" s="117"/>
      <c r="Q32" s="117"/>
      <c r="R32" s="117">
        <f t="shared" si="13"/>
        <v>262933</v>
      </c>
      <c r="S32" s="117">
        <f t="shared" si="13"/>
        <v>0</v>
      </c>
      <c r="T32" s="117">
        <f t="shared" si="13"/>
        <v>262933</v>
      </c>
      <c r="U32" s="117">
        <f t="shared" si="13"/>
        <v>30988</v>
      </c>
      <c r="V32" s="117">
        <f t="shared" si="13"/>
        <v>30988</v>
      </c>
      <c r="W32" s="117"/>
    </row>
    <row r="33" spans="1:23" ht="12" customHeight="1" x14ac:dyDescent="0.25">
      <c r="A33" s="57"/>
      <c r="B33" s="187" t="s">
        <v>334</v>
      </c>
      <c r="C33" s="188">
        <v>89900</v>
      </c>
      <c r="D33" s="189">
        <v>0</v>
      </c>
      <c r="E33" s="189">
        <f t="shared" si="1"/>
        <v>89900</v>
      </c>
      <c r="F33" s="189">
        <v>15893</v>
      </c>
      <c r="G33" s="189">
        <v>15893</v>
      </c>
      <c r="H33" s="189">
        <f t="shared" si="2"/>
        <v>74007</v>
      </c>
      <c r="I33" s="52">
        <f t="shared" si="11"/>
        <v>15893</v>
      </c>
      <c r="J33" s="52">
        <f t="shared" si="12"/>
        <v>15893</v>
      </c>
      <c r="K33" s="117"/>
      <c r="L33" s="117"/>
      <c r="M33" s="117"/>
      <c r="N33" s="117"/>
      <c r="O33" s="117"/>
      <c r="P33" s="117"/>
      <c r="Q33" s="117"/>
      <c r="R33" s="117">
        <f t="shared" si="13"/>
        <v>89900</v>
      </c>
      <c r="S33" s="117">
        <f t="shared" si="13"/>
        <v>0</v>
      </c>
      <c r="T33" s="117">
        <f t="shared" si="13"/>
        <v>89900</v>
      </c>
      <c r="U33" s="117">
        <f t="shared" si="13"/>
        <v>15893</v>
      </c>
      <c r="V33" s="117">
        <f t="shared" si="13"/>
        <v>15893</v>
      </c>
      <c r="W33" s="117"/>
    </row>
    <row r="34" spans="1:23" ht="15" customHeight="1" x14ac:dyDescent="0.25">
      <c r="A34" s="57"/>
      <c r="B34" s="187" t="s">
        <v>335</v>
      </c>
      <c r="C34" s="188">
        <v>409988</v>
      </c>
      <c r="D34" s="189">
        <v>0</v>
      </c>
      <c r="E34" s="189">
        <f t="shared" si="1"/>
        <v>409988</v>
      </c>
      <c r="F34" s="189">
        <v>24950</v>
      </c>
      <c r="G34" s="189">
        <v>24950</v>
      </c>
      <c r="H34" s="189">
        <f t="shared" si="2"/>
        <v>385038</v>
      </c>
      <c r="I34" s="52">
        <f t="shared" si="11"/>
        <v>24950</v>
      </c>
      <c r="J34" s="52">
        <f t="shared" si="12"/>
        <v>24950</v>
      </c>
      <c r="K34" s="117"/>
      <c r="L34" s="117"/>
      <c r="M34" s="117"/>
      <c r="N34" s="117"/>
      <c r="O34" s="117"/>
      <c r="P34" s="117"/>
      <c r="Q34" s="117"/>
      <c r="R34" s="117">
        <f t="shared" si="13"/>
        <v>409988</v>
      </c>
      <c r="S34" s="117">
        <f t="shared" si="13"/>
        <v>0</v>
      </c>
      <c r="T34" s="117">
        <f t="shared" si="13"/>
        <v>409988</v>
      </c>
      <c r="U34" s="117">
        <f t="shared" si="13"/>
        <v>24950</v>
      </c>
      <c r="V34" s="117">
        <f t="shared" si="13"/>
        <v>24950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0</v>
      </c>
      <c r="S36" s="117">
        <f t="shared" si="13"/>
        <v>0</v>
      </c>
      <c r="T36" s="117">
        <f t="shared" si="13"/>
        <v>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7" t="s">
        <v>339</v>
      </c>
      <c r="C38" s="188">
        <v>419398</v>
      </c>
      <c r="D38" s="189">
        <v>0</v>
      </c>
      <c r="E38" s="189">
        <f t="shared" si="1"/>
        <v>419398</v>
      </c>
      <c r="F38" s="189">
        <v>40679</v>
      </c>
      <c r="G38" s="189">
        <v>29653</v>
      </c>
      <c r="H38" s="189">
        <f t="shared" si="2"/>
        <v>378719</v>
      </c>
      <c r="I38" s="52">
        <f t="shared" si="11"/>
        <v>40679</v>
      </c>
      <c r="J38" s="52">
        <f t="shared" si="12"/>
        <v>29653</v>
      </c>
      <c r="K38" s="117"/>
      <c r="L38" s="117"/>
      <c r="M38" s="117"/>
      <c r="N38" s="117"/>
      <c r="O38" s="117"/>
      <c r="P38" s="117"/>
      <c r="Q38" s="117"/>
      <c r="R38" s="117">
        <f t="shared" si="13"/>
        <v>419398</v>
      </c>
      <c r="S38" s="117">
        <f t="shared" si="13"/>
        <v>0</v>
      </c>
      <c r="T38" s="117">
        <f t="shared" si="13"/>
        <v>419398</v>
      </c>
      <c r="U38" s="117">
        <f t="shared" si="13"/>
        <v>40679</v>
      </c>
      <c r="V38" s="117">
        <f t="shared" si="13"/>
        <v>29653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0</v>
      </c>
      <c r="D39" s="168">
        <f t="shared" si="14"/>
        <v>0</v>
      </c>
      <c r="E39" s="168">
        <f t="shared" si="14"/>
        <v>0</v>
      </c>
      <c r="F39" s="168">
        <f t="shared" si="14"/>
        <v>0</v>
      </c>
      <c r="G39" s="168">
        <f t="shared" si="14"/>
        <v>0</v>
      </c>
      <c r="H39" s="168">
        <f t="shared" si="14"/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0</v>
      </c>
      <c r="D43" s="188">
        <v>0</v>
      </c>
      <c r="E43" s="189">
        <f t="shared" si="1"/>
        <v>0</v>
      </c>
      <c r="F43" s="188">
        <v>0</v>
      </c>
      <c r="G43" s="188">
        <v>0</v>
      </c>
      <c r="H43" s="189">
        <f t="shared" si="2"/>
        <v>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0</v>
      </c>
      <c r="S43" s="117">
        <f t="shared" si="15"/>
        <v>0</v>
      </c>
      <c r="T43" s="117">
        <f t="shared" si="15"/>
        <v>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 t="shared" ref="C49:H49" si="18">SUM(C50:C58)</f>
        <v>746935</v>
      </c>
      <c r="D49" s="168">
        <f t="shared" si="18"/>
        <v>0</v>
      </c>
      <c r="E49" s="168">
        <f t="shared" si="18"/>
        <v>746935</v>
      </c>
      <c r="F49" s="168">
        <f t="shared" si="18"/>
        <v>0</v>
      </c>
      <c r="G49" s="168">
        <f t="shared" si="18"/>
        <v>0</v>
      </c>
      <c r="H49" s="170">
        <f t="shared" si="18"/>
        <v>746935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115000</v>
      </c>
      <c r="D50" s="189">
        <v>0</v>
      </c>
      <c r="E50" s="189">
        <f t="shared" si="1"/>
        <v>115000</v>
      </c>
      <c r="F50" s="189">
        <v>0</v>
      </c>
      <c r="G50" s="189">
        <v>0</v>
      </c>
      <c r="H50" s="189">
        <f t="shared" si="2"/>
        <v>115000</v>
      </c>
      <c r="I50" s="52">
        <f t="shared" ref="I50:I58" si="19">+ROUND(F50,0)</f>
        <v>0</v>
      </c>
      <c r="J50" s="52">
        <f t="shared" ref="J50:J58" si="20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115000</v>
      </c>
      <c r="S50" s="117">
        <f t="shared" si="21"/>
        <v>0</v>
      </c>
      <c r="T50" s="117">
        <f t="shared" si="21"/>
        <v>115000</v>
      </c>
      <c r="U50" s="117">
        <f t="shared" si="21"/>
        <v>0</v>
      </c>
      <c r="V50" s="117">
        <f t="shared" si="21"/>
        <v>0</v>
      </c>
      <c r="W50" s="117"/>
    </row>
    <row r="51" spans="1:23" ht="12" customHeight="1" x14ac:dyDescent="0.25">
      <c r="A51" s="57"/>
      <c r="B51" s="187" t="s">
        <v>352</v>
      </c>
      <c r="C51" s="188">
        <v>0</v>
      </c>
      <c r="D51" s="189">
        <v>0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9"/>
        <v>0</v>
      </c>
      <c r="J51" s="52">
        <f t="shared" si="20"/>
        <v>0</v>
      </c>
      <c r="K51" s="117"/>
      <c r="L51" s="117"/>
      <c r="M51" s="117"/>
      <c r="N51" s="117"/>
      <c r="O51" s="117"/>
      <c r="P51" s="117"/>
      <c r="Q51" s="117"/>
      <c r="R51" s="117">
        <f t="shared" si="21"/>
        <v>0</v>
      </c>
      <c r="S51" s="117">
        <f t="shared" si="21"/>
        <v>0</v>
      </c>
      <c r="T51" s="117">
        <f t="shared" si="21"/>
        <v>0</v>
      </c>
      <c r="U51" s="117">
        <f t="shared" si="21"/>
        <v>0</v>
      </c>
      <c r="V51" s="117">
        <f t="shared" si="21"/>
        <v>0</v>
      </c>
      <c r="W51" s="117"/>
    </row>
    <row r="52" spans="1:23" ht="12" customHeight="1" x14ac:dyDescent="0.25">
      <c r="A52" s="57"/>
      <c r="B52" s="187" t="s">
        <v>353</v>
      </c>
      <c r="C52" s="188">
        <v>631935</v>
      </c>
      <c r="D52" s="189">
        <v>0</v>
      </c>
      <c r="E52" s="189">
        <f t="shared" si="1"/>
        <v>631935</v>
      </c>
      <c r="F52" s="189">
        <v>0</v>
      </c>
      <c r="G52" s="189">
        <v>0</v>
      </c>
      <c r="H52" s="189">
        <f t="shared" si="2"/>
        <v>631935</v>
      </c>
      <c r="I52" s="52">
        <f t="shared" si="19"/>
        <v>0</v>
      </c>
      <c r="J52" s="52">
        <f t="shared" si="20"/>
        <v>0</v>
      </c>
      <c r="K52" s="117"/>
      <c r="L52" s="117"/>
      <c r="M52" s="117"/>
      <c r="N52" s="117"/>
      <c r="O52" s="117"/>
      <c r="P52" s="117"/>
      <c r="Q52" s="117"/>
      <c r="R52" s="117">
        <f t="shared" si="21"/>
        <v>631935</v>
      </c>
      <c r="S52" s="117">
        <f t="shared" si="21"/>
        <v>0</v>
      </c>
      <c r="T52" s="117">
        <f t="shared" si="21"/>
        <v>631935</v>
      </c>
      <c r="U52" s="117">
        <f t="shared" si="21"/>
        <v>0</v>
      </c>
      <c r="V52" s="117">
        <f t="shared" si="21"/>
        <v>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9"/>
        <v>0</v>
      </c>
      <c r="J53" s="52">
        <f t="shared" si="20"/>
        <v>0</v>
      </c>
      <c r="K53" s="117"/>
      <c r="L53" s="117"/>
      <c r="M53" s="117"/>
      <c r="N53" s="117"/>
      <c r="O53" s="117"/>
      <c r="P53" s="117"/>
      <c r="Q53" s="117"/>
      <c r="R53" s="117">
        <f t="shared" si="21"/>
        <v>0</v>
      </c>
      <c r="S53" s="117">
        <f t="shared" si="21"/>
        <v>0</v>
      </c>
      <c r="T53" s="117">
        <f t="shared" si="21"/>
        <v>0</v>
      </c>
      <c r="U53" s="117">
        <f t="shared" si="21"/>
        <v>0</v>
      </c>
      <c r="V53" s="117">
        <f t="shared" si="2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12" t="s">
        <v>360</v>
      </c>
      <c r="B59" s="313"/>
      <c r="C59" s="168">
        <f>SUM(C60:C62)</f>
        <v>0</v>
      </c>
      <c r="D59" s="168">
        <f t="shared" ref="D59:H59" si="22">SUM(D60:D62)</f>
        <v>0</v>
      </c>
      <c r="E59" s="168">
        <f t="shared" si="22"/>
        <v>0</v>
      </c>
      <c r="F59" s="168">
        <f t="shared" si="22"/>
        <v>0</v>
      </c>
      <c r="G59" s="168">
        <f t="shared" si="22"/>
        <v>0</v>
      </c>
      <c r="H59" s="170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12" t="s">
        <v>364</v>
      </c>
      <c r="B63" s="313"/>
      <c r="C63" s="168">
        <f>SUM(C64:C71)</f>
        <v>0</v>
      </c>
      <c r="D63" s="168">
        <f t="shared" ref="D63:H63" si="23">SUM(D64:D71)</f>
        <v>0</v>
      </c>
      <c r="E63" s="168">
        <f t="shared" si="23"/>
        <v>0</v>
      </c>
      <c r="F63" s="168">
        <f t="shared" si="23"/>
        <v>0</v>
      </c>
      <c r="G63" s="168">
        <f t="shared" si="23"/>
        <v>0</v>
      </c>
      <c r="H63" s="170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12" t="s">
        <v>373</v>
      </c>
      <c r="B72" s="313"/>
      <c r="C72" s="168">
        <f>SUM(C73:C75)</f>
        <v>0</v>
      </c>
      <c r="D72" s="168">
        <f t="shared" ref="D72:H72" si="25">SUM(D73:D75)</f>
        <v>0</v>
      </c>
      <c r="E72" s="168">
        <f t="shared" si="25"/>
        <v>0</v>
      </c>
      <c r="F72" s="168">
        <f t="shared" si="25"/>
        <v>0</v>
      </c>
      <c r="G72" s="168">
        <f t="shared" si="25"/>
        <v>0</v>
      </c>
      <c r="H72" s="170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12" t="s">
        <v>377</v>
      </c>
      <c r="B76" s="313"/>
      <c r="C76" s="168">
        <f>SUM(C77:C83)</f>
        <v>0</v>
      </c>
      <c r="D76" s="168">
        <f t="shared" ref="D76:H76" si="26">SUM(D77:D83)</f>
        <v>0</v>
      </c>
      <c r="E76" s="168">
        <f t="shared" si="26"/>
        <v>0</v>
      </c>
      <c r="F76" s="168">
        <f t="shared" si="26"/>
        <v>0</v>
      </c>
      <c r="G76" s="168">
        <f t="shared" si="26"/>
        <v>0</v>
      </c>
      <c r="H76" s="170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7">C77+D77</f>
        <v>0</v>
      </c>
      <c r="F77" s="188">
        <v>0</v>
      </c>
      <c r="G77" s="188">
        <v>0</v>
      </c>
      <c r="H77" s="189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7"/>
        <v>0</v>
      </c>
      <c r="F78" s="188">
        <v>0</v>
      </c>
      <c r="G78" s="188">
        <v>0</v>
      </c>
      <c r="H78" s="189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7"/>
        <v>0</v>
      </c>
      <c r="F79" s="188">
        <v>0</v>
      </c>
      <c r="G79" s="188">
        <v>0</v>
      </c>
      <c r="H79" s="189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7"/>
        <v>0</v>
      </c>
      <c r="F80" s="188">
        <v>0</v>
      </c>
      <c r="G80" s="188">
        <v>0</v>
      </c>
      <c r="H80" s="189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7"/>
        <v>0</v>
      </c>
      <c r="F81" s="188">
        <v>0</v>
      </c>
      <c r="G81" s="188">
        <v>0</v>
      </c>
      <c r="H81" s="189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7"/>
        <v>0</v>
      </c>
      <c r="F82" s="188">
        <v>0</v>
      </c>
      <c r="G82" s="188">
        <v>0</v>
      </c>
      <c r="H82" s="189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7"/>
        <v>0</v>
      </c>
      <c r="F83" s="193">
        <v>0</v>
      </c>
      <c r="G83" s="193">
        <v>0</v>
      </c>
      <c r="H83" s="194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23" t="s">
        <v>385</v>
      </c>
      <c r="B84" s="324"/>
      <c r="C84" s="195">
        <f t="shared" ref="C84:H84" si="29">+C85+C93+C103+C113+C123+C133+C137+C146+C150</f>
        <v>0</v>
      </c>
      <c r="D84" s="195">
        <f t="shared" si="29"/>
        <v>0</v>
      </c>
      <c r="E84" s="195">
        <f t="shared" si="29"/>
        <v>0</v>
      </c>
      <c r="F84" s="195">
        <f t="shared" si="29"/>
        <v>0</v>
      </c>
      <c r="G84" s="195">
        <f t="shared" si="29"/>
        <v>0</v>
      </c>
      <c r="H84" s="195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32">+D87+C87</f>
        <v>0</v>
      </c>
      <c r="F87" s="189">
        <v>0</v>
      </c>
      <c r="G87" s="189">
        <v>0</v>
      </c>
      <c r="H87" s="189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32"/>
        <v>0</v>
      </c>
      <c r="F88" s="189">
        <v>0</v>
      </c>
      <c r="G88" s="189">
        <v>0</v>
      </c>
      <c r="H88" s="189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32"/>
        <v>0</v>
      </c>
      <c r="F89" s="189">
        <v>0</v>
      </c>
      <c r="G89" s="189">
        <v>0</v>
      </c>
      <c r="H89" s="189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32"/>
        <v>0</v>
      </c>
      <c r="F90" s="189">
        <v>0</v>
      </c>
      <c r="G90" s="189">
        <v>0</v>
      </c>
      <c r="H90" s="189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32"/>
        <v>0</v>
      </c>
      <c r="F91" s="189">
        <v>0</v>
      </c>
      <c r="G91" s="189">
        <v>0</v>
      </c>
      <c r="H91" s="189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32"/>
        <v>0</v>
      </c>
      <c r="F92" s="189">
        <v>0</v>
      </c>
      <c r="G92" s="189">
        <v>0</v>
      </c>
      <c r="H92" s="189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12" t="s">
        <v>320</v>
      </c>
      <c r="B93" s="313"/>
      <c r="C93" s="168">
        <f t="shared" ref="C93:H93" si="35">SUM(C94:C102)</f>
        <v>0</v>
      </c>
      <c r="D93" s="168">
        <f t="shared" si="35"/>
        <v>0</v>
      </c>
      <c r="E93" s="168">
        <f t="shared" si="35"/>
        <v>0</v>
      </c>
      <c r="F93" s="168">
        <f t="shared" si="35"/>
        <v>0</v>
      </c>
      <c r="G93" s="168">
        <f t="shared" si="35"/>
        <v>0</v>
      </c>
      <c r="H93" s="170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32"/>
        <v>0</v>
      </c>
      <c r="F94" s="189">
        <v>0</v>
      </c>
      <c r="G94" s="189">
        <v>0</v>
      </c>
      <c r="H94" s="189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32"/>
        <v>0</v>
      </c>
      <c r="F95" s="189">
        <v>0</v>
      </c>
      <c r="G95" s="189">
        <v>0</v>
      </c>
      <c r="H95" s="189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32"/>
        <v>0</v>
      </c>
      <c r="F96" s="189">
        <v>0</v>
      </c>
      <c r="G96" s="189">
        <v>0</v>
      </c>
      <c r="H96" s="189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32"/>
        <v>0</v>
      </c>
      <c r="F97" s="189">
        <v>0</v>
      </c>
      <c r="G97" s="189">
        <v>0</v>
      </c>
      <c r="H97" s="189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32"/>
        <v>0</v>
      </c>
      <c r="F98" s="189">
        <v>0</v>
      </c>
      <c r="G98" s="189">
        <v>0</v>
      </c>
      <c r="H98" s="189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32"/>
        <v>0</v>
      </c>
      <c r="F99" s="189">
        <v>0</v>
      </c>
      <c r="G99" s="189">
        <v>0</v>
      </c>
      <c r="H99" s="189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32"/>
        <v>0</v>
      </c>
      <c r="F100" s="189">
        <v>0</v>
      </c>
      <c r="G100" s="189">
        <v>0</v>
      </c>
      <c r="H100" s="189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32"/>
        <v>0</v>
      </c>
      <c r="F101" s="189">
        <v>0</v>
      </c>
      <c r="G101" s="189">
        <v>0</v>
      </c>
      <c r="H101" s="189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32"/>
        <v>0</v>
      </c>
      <c r="F102" s="189">
        <v>0</v>
      </c>
      <c r="G102" s="189">
        <v>0</v>
      </c>
      <c r="H102" s="189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12" t="s">
        <v>330</v>
      </c>
      <c r="B103" s="313"/>
      <c r="C103" s="168">
        <f t="shared" ref="C103:H103" si="39">SUM(C104:C112)</f>
        <v>0</v>
      </c>
      <c r="D103" s="168">
        <f t="shared" si="39"/>
        <v>0</v>
      </c>
      <c r="E103" s="168">
        <f t="shared" si="39"/>
        <v>0</v>
      </c>
      <c r="F103" s="168">
        <f t="shared" si="39"/>
        <v>0</v>
      </c>
      <c r="G103" s="168">
        <f t="shared" si="39"/>
        <v>0</v>
      </c>
      <c r="H103" s="170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32"/>
        <v>0</v>
      </c>
      <c r="F104" s="189">
        <v>0</v>
      </c>
      <c r="G104" s="189">
        <v>0</v>
      </c>
      <c r="H104" s="189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32"/>
        <v>0</v>
      </c>
      <c r="F105" s="189">
        <v>0</v>
      </c>
      <c r="G105" s="189">
        <v>0</v>
      </c>
      <c r="H105" s="189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32"/>
        <v>0</v>
      </c>
      <c r="F106" s="189">
        <v>0</v>
      </c>
      <c r="G106" s="189">
        <v>0</v>
      </c>
      <c r="H106" s="189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32"/>
        <v>0</v>
      </c>
      <c r="F107" s="189">
        <v>0</v>
      </c>
      <c r="G107" s="189">
        <v>0</v>
      </c>
      <c r="H107" s="189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32"/>
        <v>0</v>
      </c>
      <c r="F108" s="189">
        <v>0</v>
      </c>
      <c r="G108" s="189">
        <v>0</v>
      </c>
      <c r="H108" s="189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32"/>
        <v>0</v>
      </c>
      <c r="F109" s="189">
        <v>0</v>
      </c>
      <c r="G109" s="189">
        <v>0</v>
      </c>
      <c r="H109" s="189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32"/>
        <v>0</v>
      </c>
      <c r="F110" s="189">
        <v>0</v>
      </c>
      <c r="G110" s="189">
        <v>0</v>
      </c>
      <c r="H110" s="189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32"/>
        <v>0</v>
      </c>
      <c r="F111" s="189">
        <v>0</v>
      </c>
      <c r="G111" s="189">
        <v>0</v>
      </c>
      <c r="H111" s="189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32"/>
        <v>0</v>
      </c>
      <c r="F112" s="189">
        <v>0</v>
      </c>
      <c r="G112" s="189">
        <v>0</v>
      </c>
      <c r="H112" s="189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12" t="s">
        <v>340</v>
      </c>
      <c r="B113" s="313"/>
      <c r="C113" s="168">
        <f t="shared" ref="C113:H113" si="43">SUM(C114:C122)</f>
        <v>0</v>
      </c>
      <c r="D113" s="168">
        <f t="shared" si="43"/>
        <v>0</v>
      </c>
      <c r="E113" s="168">
        <f t="shared" si="43"/>
        <v>0</v>
      </c>
      <c r="F113" s="168">
        <f t="shared" si="43"/>
        <v>0</v>
      </c>
      <c r="G113" s="168">
        <f t="shared" si="43"/>
        <v>0</v>
      </c>
      <c r="H113" s="170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32"/>
        <v>0</v>
      </c>
      <c r="F114" s="189">
        <v>0</v>
      </c>
      <c r="G114" s="189">
        <v>0</v>
      </c>
      <c r="H114" s="189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32"/>
        <v>0</v>
      </c>
      <c r="F115" s="188">
        <v>0</v>
      </c>
      <c r="G115" s="188">
        <v>0</v>
      </c>
      <c r="H115" s="189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32"/>
        <v>0</v>
      </c>
      <c r="F116" s="188">
        <v>0</v>
      </c>
      <c r="G116" s="188">
        <v>0</v>
      </c>
      <c r="H116" s="189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3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32"/>
        <v>0</v>
      </c>
      <c r="F118" s="188">
        <v>0</v>
      </c>
      <c r="G118" s="188">
        <v>0</v>
      </c>
      <c r="H118" s="189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32"/>
        <v>0</v>
      </c>
      <c r="F119" s="188">
        <v>0</v>
      </c>
      <c r="G119" s="188">
        <v>0</v>
      </c>
      <c r="H119" s="189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32"/>
        <v>0</v>
      </c>
      <c r="F120" s="188">
        <v>0</v>
      </c>
      <c r="G120" s="188">
        <v>0</v>
      </c>
      <c r="H120" s="189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32"/>
        <v>0</v>
      </c>
      <c r="F121" s="188">
        <v>0</v>
      </c>
      <c r="G121" s="188">
        <v>0</v>
      </c>
      <c r="H121" s="189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32"/>
        <v>0</v>
      </c>
      <c r="F122" s="188">
        <v>0</v>
      </c>
      <c r="G122" s="188">
        <v>0</v>
      </c>
      <c r="H122" s="189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12" t="s">
        <v>350</v>
      </c>
      <c r="B123" s="313"/>
      <c r="C123" s="168">
        <f>SUM(C124:C132)</f>
        <v>0</v>
      </c>
      <c r="D123" s="168">
        <f t="shared" ref="D123:H123" si="45">SUM(D124:D132)</f>
        <v>0</v>
      </c>
      <c r="E123" s="168">
        <f t="shared" si="45"/>
        <v>0</v>
      </c>
      <c r="F123" s="168">
        <f t="shared" si="45"/>
        <v>0</v>
      </c>
      <c r="G123" s="168">
        <f t="shared" si="45"/>
        <v>0</v>
      </c>
      <c r="H123" s="170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46">C124+D124</f>
        <v>0</v>
      </c>
      <c r="F124" s="188">
        <v>0</v>
      </c>
      <c r="G124" s="188">
        <v>0</v>
      </c>
      <c r="H124" s="189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46"/>
        <v>0</v>
      </c>
      <c r="F125" s="188">
        <v>0</v>
      </c>
      <c r="G125" s="188">
        <v>0</v>
      </c>
      <c r="H125" s="189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46"/>
        <v>0</v>
      </c>
      <c r="F126" s="188">
        <v>0</v>
      </c>
      <c r="G126" s="188">
        <v>0</v>
      </c>
      <c r="H126" s="189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46"/>
        <v>0</v>
      </c>
      <c r="F127" s="188">
        <v>0</v>
      </c>
      <c r="G127" s="188">
        <v>0</v>
      </c>
      <c r="H127" s="189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46"/>
        <v>0</v>
      </c>
      <c r="F128" s="188">
        <v>0</v>
      </c>
      <c r="G128" s="188">
        <v>0</v>
      </c>
      <c r="H128" s="189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46"/>
        <v>0</v>
      </c>
      <c r="F129" s="188">
        <v>0</v>
      </c>
      <c r="G129" s="188">
        <v>0</v>
      </c>
      <c r="H129" s="189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46"/>
        <v>0</v>
      </c>
      <c r="F130" s="188">
        <v>0</v>
      </c>
      <c r="G130" s="188">
        <v>0</v>
      </c>
      <c r="H130" s="189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46"/>
        <v>0</v>
      </c>
      <c r="F131" s="188">
        <v>0</v>
      </c>
      <c r="G131" s="188">
        <v>0</v>
      </c>
      <c r="H131" s="189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46"/>
        <v>0</v>
      </c>
      <c r="F132" s="188">
        <v>0</v>
      </c>
      <c r="G132" s="188">
        <v>0</v>
      </c>
      <c r="H132" s="189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12" t="s">
        <v>360</v>
      </c>
      <c r="B133" s="313"/>
      <c r="C133" s="168">
        <f>SUM(C134:C136)</f>
        <v>0</v>
      </c>
      <c r="D133" s="168">
        <f t="shared" ref="D133:H133" si="48">SUM(D134:D136)</f>
        <v>0</v>
      </c>
      <c r="E133" s="168">
        <f t="shared" si="48"/>
        <v>0</v>
      </c>
      <c r="F133" s="168">
        <f t="shared" si="48"/>
        <v>0</v>
      </c>
      <c r="G133" s="168">
        <f t="shared" si="48"/>
        <v>0</v>
      </c>
      <c r="H133" s="170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12" t="s">
        <v>364</v>
      </c>
      <c r="B137" s="313"/>
      <c r="C137" s="168">
        <f>SUM(C138:C145)</f>
        <v>0</v>
      </c>
      <c r="D137" s="168">
        <f t="shared" ref="D137:H137" si="50">SUM(D138:D145)</f>
        <v>0</v>
      </c>
      <c r="E137" s="168">
        <f t="shared" si="50"/>
        <v>0</v>
      </c>
      <c r="F137" s="168">
        <f t="shared" si="50"/>
        <v>0</v>
      </c>
      <c r="G137" s="168">
        <f t="shared" si="50"/>
        <v>0</v>
      </c>
      <c r="H137" s="170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51">C138+D138</f>
        <v>0</v>
      </c>
      <c r="F138" s="188">
        <v>0</v>
      </c>
      <c r="G138" s="188">
        <v>0</v>
      </c>
      <c r="H138" s="189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51"/>
        <v>0</v>
      </c>
      <c r="F139" s="188">
        <v>0</v>
      </c>
      <c r="G139" s="188">
        <v>0</v>
      </c>
      <c r="H139" s="189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51"/>
        <v>0</v>
      </c>
      <c r="F140" s="188">
        <v>0</v>
      </c>
      <c r="G140" s="188">
        <v>0</v>
      </c>
      <c r="H140" s="189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51"/>
        <v>0</v>
      </c>
      <c r="F141" s="188">
        <v>0</v>
      </c>
      <c r="G141" s="188">
        <v>0</v>
      </c>
      <c r="H141" s="189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51"/>
        <v>0</v>
      </c>
      <c r="F142" s="188">
        <v>0</v>
      </c>
      <c r="G142" s="188">
        <v>0</v>
      </c>
      <c r="H142" s="189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51"/>
        <v>0</v>
      </c>
      <c r="F143" s="188">
        <v>0</v>
      </c>
      <c r="G143" s="188">
        <v>0</v>
      </c>
      <c r="H143" s="189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51"/>
        <v>0</v>
      </c>
      <c r="F144" s="188">
        <v>0</v>
      </c>
      <c r="G144" s="188">
        <v>0</v>
      </c>
      <c r="H144" s="189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51"/>
        <v>0</v>
      </c>
      <c r="F145" s="188">
        <v>0</v>
      </c>
      <c r="G145" s="188">
        <v>0</v>
      </c>
      <c r="H145" s="189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12" t="s">
        <v>373</v>
      </c>
      <c r="B146" s="313"/>
      <c r="C146" s="168">
        <f>SUM(C147:C149)</f>
        <v>0</v>
      </c>
      <c r="D146" s="168">
        <f t="shared" ref="D146:H146" si="53">SUM(D147:D149)</f>
        <v>0</v>
      </c>
      <c r="E146" s="168">
        <f t="shared" si="53"/>
        <v>0</v>
      </c>
      <c r="F146" s="168">
        <f t="shared" si="53"/>
        <v>0</v>
      </c>
      <c r="G146" s="168">
        <f t="shared" si="53"/>
        <v>0</v>
      </c>
      <c r="H146" s="170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12" t="s">
        <v>377</v>
      </c>
      <c r="B150" s="313"/>
      <c r="C150" s="168">
        <f>SUM(C151:C157)</f>
        <v>0</v>
      </c>
      <c r="D150" s="168">
        <f t="shared" ref="D150:H150" si="56">SUM(D151:D157)</f>
        <v>0</v>
      </c>
      <c r="E150" s="168">
        <f t="shared" si="56"/>
        <v>0</v>
      </c>
      <c r="F150" s="168">
        <f t="shared" si="56"/>
        <v>0</v>
      </c>
      <c r="G150" s="168">
        <f t="shared" si="56"/>
        <v>0</v>
      </c>
      <c r="H150" s="170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57">C151+D151</f>
        <v>0</v>
      </c>
      <c r="F151" s="188">
        <v>0</v>
      </c>
      <c r="G151" s="188">
        <v>0</v>
      </c>
      <c r="H151" s="189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57"/>
        <v>0</v>
      </c>
      <c r="F152" s="188">
        <v>0</v>
      </c>
      <c r="G152" s="188">
        <v>0</v>
      </c>
      <c r="H152" s="189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57"/>
        <v>0</v>
      </c>
      <c r="F153" s="188">
        <v>0</v>
      </c>
      <c r="G153" s="188">
        <v>0</v>
      </c>
      <c r="H153" s="189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57"/>
        <v>0</v>
      </c>
      <c r="F154" s="188">
        <v>0</v>
      </c>
      <c r="G154" s="188">
        <v>0</v>
      </c>
      <c r="H154" s="189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57"/>
        <v>0</v>
      </c>
      <c r="F155" s="188">
        <v>0</v>
      </c>
      <c r="G155" s="188">
        <v>0</v>
      </c>
      <c r="H155" s="189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57"/>
        <v>0</v>
      </c>
      <c r="F156" s="188">
        <v>0</v>
      </c>
      <c r="G156" s="188">
        <v>0</v>
      </c>
      <c r="H156" s="189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57"/>
        <v>0</v>
      </c>
      <c r="F157" s="188">
        <v>0</v>
      </c>
      <c r="G157" s="188">
        <v>0</v>
      </c>
      <c r="H157" s="189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58">+C10+C84</f>
        <v>11253239</v>
      </c>
      <c r="D159" s="168">
        <f t="shared" si="58"/>
        <v>0</v>
      </c>
      <c r="E159" s="168">
        <f t="shared" si="58"/>
        <v>11253239</v>
      </c>
      <c r="F159" s="168">
        <f t="shared" si="58"/>
        <v>1733996</v>
      </c>
      <c r="G159" s="168">
        <f t="shared" si="58"/>
        <v>1722970</v>
      </c>
      <c r="H159" s="168">
        <f t="shared" si="58"/>
        <v>9519243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5008972644</v>
      </c>
      <c r="D162" s="52">
        <f t="shared" si="59"/>
        <v>547350943</v>
      </c>
      <c r="E162" s="52">
        <f t="shared" si="59"/>
        <v>5556323587</v>
      </c>
      <c r="F162" s="52">
        <f t="shared" si="59"/>
        <v>4044042909</v>
      </c>
      <c r="G162" s="52">
        <f t="shared" si="59"/>
        <v>4026348623</v>
      </c>
      <c r="H162" s="52">
        <f t="shared" si="59"/>
        <v>1512280678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11253239</v>
      </c>
      <c r="D173" s="52">
        <f t="shared" si="60"/>
        <v>0</v>
      </c>
      <c r="E173" s="52">
        <f t="shared" si="60"/>
        <v>11253239</v>
      </c>
      <c r="F173" s="52">
        <f t="shared" si="60"/>
        <v>1733996</v>
      </c>
      <c r="G173" s="52">
        <f t="shared" si="60"/>
        <v>1722970</v>
      </c>
      <c r="H173" s="52">
        <f t="shared" si="60"/>
        <v>9519243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zoomScale="110" zoomScaleNormal="100" zoomScaleSheetLayoutView="110" workbookViewId="0">
      <selection sqref="A1:G1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31 de Marzo de 2021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11253239</v>
      </c>
      <c r="C12" s="160">
        <f>+C13</f>
        <v>0</v>
      </c>
      <c r="D12" s="160">
        <f>+D13</f>
        <v>11253239</v>
      </c>
      <c r="E12" s="160">
        <f>+E13</f>
        <v>1733996</v>
      </c>
      <c r="F12" s="160">
        <f>+F13</f>
        <v>1722970</v>
      </c>
      <c r="G12" s="160">
        <f>+D12-E12</f>
        <v>9519243</v>
      </c>
    </row>
    <row r="13" spans="1:7" x14ac:dyDescent="0.25">
      <c r="A13" s="133" t="s">
        <v>459</v>
      </c>
      <c r="B13" s="161">
        <f>'FORMATO 6A'!C10</f>
        <v>11253239</v>
      </c>
      <c r="C13" s="161">
        <f>'FORMATO 6A'!D10</f>
        <v>0</v>
      </c>
      <c r="D13" s="161">
        <f>+B13+C13</f>
        <v>11253239</v>
      </c>
      <c r="E13" s="161">
        <v>1733996</v>
      </c>
      <c r="F13" s="161">
        <v>1722970</v>
      </c>
      <c r="G13" s="161">
        <f>+D13-E13</f>
        <v>9519243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11253239</v>
      </c>
      <c r="C33" s="65">
        <f t="shared" si="0"/>
        <v>0</v>
      </c>
      <c r="D33" s="65">
        <f t="shared" si="0"/>
        <v>11253239</v>
      </c>
      <c r="E33" s="65">
        <f t="shared" si="0"/>
        <v>1733996</v>
      </c>
      <c r="F33" s="65">
        <f t="shared" si="0"/>
        <v>1722970</v>
      </c>
      <c r="G33" s="65">
        <f t="shared" si="0"/>
        <v>9519243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5008972644</v>
      </c>
      <c r="C36" s="48">
        <f t="shared" si="1"/>
        <v>547350942.34000003</v>
      </c>
      <c r="D36" s="62">
        <f t="shared" si="1"/>
        <v>5556323586.3400002</v>
      </c>
      <c r="E36" s="62">
        <f t="shared" si="1"/>
        <v>4044042908.8400002</v>
      </c>
      <c r="F36" s="62">
        <f t="shared" si="1"/>
        <v>4026348622.54</v>
      </c>
      <c r="G36" s="62">
        <f t="shared" si="1"/>
        <v>1512280677.5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10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2'!A6:I6</f>
        <v>Del 01 de Enero al 31 de Marzo de 2021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11253239</v>
      </c>
      <c r="D11" s="64">
        <f>D12+D22+D30+D41</f>
        <v>0</v>
      </c>
      <c r="E11" s="64">
        <f>E12+E22+E30+E41</f>
        <v>11253239</v>
      </c>
      <c r="F11" s="64">
        <f>F12+F22+F30+F41</f>
        <v>1733996</v>
      </c>
      <c r="G11" s="64">
        <f>G12+G22+G30+G41</f>
        <v>1722970</v>
      </c>
      <c r="H11" s="65">
        <f>+E11-F11</f>
        <v>9519243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11253239</v>
      </c>
      <c r="D22" s="66">
        <f>D23+D24+D25+D26+D27+D28+D29</f>
        <v>0</v>
      </c>
      <c r="E22" s="66">
        <f>E23+E24+E25+E26+E27+E28+E29</f>
        <v>11253239</v>
      </c>
      <c r="F22" s="66">
        <f>F23+F24+F25+F26+F27+F28+F29</f>
        <v>1733996</v>
      </c>
      <c r="G22" s="66">
        <f>G23+G24+G25+G26+G27+G28+G29</f>
        <v>1722970</v>
      </c>
      <c r="H22" s="65">
        <f>+E22-F22</f>
        <v>9519243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11253239</v>
      </c>
      <c r="D25" s="58">
        <f>'FORMATO 6A'!D10</f>
        <v>0</v>
      </c>
      <c r="E25" s="58">
        <f>'FORMATO 6A'!E10</f>
        <v>11253239</v>
      </c>
      <c r="F25" s="58">
        <f>'FORMATO 6A'!F10</f>
        <v>1733996</v>
      </c>
      <c r="G25" s="58">
        <f>'FORMATO 6A'!G10</f>
        <v>1722970</v>
      </c>
      <c r="H25" s="58">
        <f>E25-F25</f>
        <v>9519243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10">C11+C47</f>
        <v>11253239</v>
      </c>
      <c r="D84" s="66">
        <f t="shared" si="10"/>
        <v>0</v>
      </c>
      <c r="E84" s="66">
        <f t="shared" si="10"/>
        <v>11253239</v>
      </c>
      <c r="F84" s="66">
        <f t="shared" si="10"/>
        <v>1733996</v>
      </c>
      <c r="G84" s="66">
        <f t="shared" si="10"/>
        <v>1722970</v>
      </c>
      <c r="H84" s="66">
        <f t="shared" si="10"/>
        <v>9519243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1" sqref="G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2'!A6:I6</f>
        <v>Del 01 de Enero al 31 de Marzo de 2021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8290244</v>
      </c>
      <c r="C10" s="113">
        <f>C11+C12+C13+C16+C17+C20</f>
        <v>0</v>
      </c>
      <c r="D10" s="113">
        <f>D11+D12+D13+D16+D17+D20</f>
        <v>8290244</v>
      </c>
      <c r="E10" s="113">
        <f>E11+E12+E13+E16+E17+E20</f>
        <v>1416805</v>
      </c>
      <c r="F10" s="113">
        <f>F11+F12+F13+F16+F17+F20</f>
        <v>1416805</v>
      </c>
      <c r="G10" s="75">
        <f>D10-E10</f>
        <v>6873439</v>
      </c>
    </row>
    <row r="11" spans="1:7" x14ac:dyDescent="0.25">
      <c r="A11" s="36" t="s">
        <v>441</v>
      </c>
      <c r="B11" s="114">
        <f>'FORMATO 6A'!C11</f>
        <v>8290244</v>
      </c>
      <c r="C11" s="114">
        <f>'FORMATO 6A'!D11</f>
        <v>0</v>
      </c>
      <c r="D11" s="114">
        <f>'FORMATO 6A'!E11</f>
        <v>8290244</v>
      </c>
      <c r="E11" s="114">
        <f>'FORMATO 6A'!F11</f>
        <v>1416805</v>
      </c>
      <c r="F11" s="114">
        <f>'FORMATO 6A'!G11</f>
        <v>1416805</v>
      </c>
      <c r="G11" s="114">
        <f t="shared" ref="G11:G20" si="0">D11-E11</f>
        <v>6873439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8290244</v>
      </c>
      <c r="C33" s="113">
        <f>C10+C22</f>
        <v>0</v>
      </c>
      <c r="D33" s="113">
        <f>D10+D22</f>
        <v>8290244</v>
      </c>
      <c r="E33" s="113">
        <f>E10+E22</f>
        <v>1416805</v>
      </c>
      <c r="F33" s="113">
        <f>F10+F22</f>
        <v>1416805</v>
      </c>
      <c r="G33" s="75">
        <f>D33-E33</f>
        <v>6873439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4818553554</v>
      </c>
      <c r="C38" s="48">
        <f t="shared" si="3"/>
        <v>45456522</v>
      </c>
      <c r="D38" s="48">
        <f t="shared" si="3"/>
        <v>4864010076</v>
      </c>
      <c r="E38" s="48">
        <f t="shared" si="3"/>
        <v>3384842269</v>
      </c>
      <c r="F38" s="48">
        <f t="shared" si="3"/>
        <v>3382594672</v>
      </c>
      <c r="G38" s="48">
        <f t="shared" si="3"/>
        <v>1479167807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2020-04-18T00:16:38Z</cp:lastPrinted>
  <dcterms:created xsi:type="dcterms:W3CDTF">2016-11-11T22:08:30Z</dcterms:created>
  <dcterms:modified xsi:type="dcterms:W3CDTF">2021-04-20T18:26:16Z</dcterms:modified>
</cp:coreProperties>
</file>