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1'!$A$1:$G$97</definedName>
    <definedName name="_xlnm.Print_Area" localSheetId="1">'FORMATO 2'!$A$1:$I$53</definedName>
    <definedName name="_xlnm.Print_Area" localSheetId="2">'FORMATO 3'!$A$1:$L$34</definedName>
    <definedName name="_xlnm.Print_Area" localSheetId="3">'FORMATO 4'!$A$1:$E$101</definedName>
    <definedName name="_xlnm.Print_Area" localSheetId="4">'FORMATO 5'!$A$1:$H$96</definedName>
    <definedName name="_xlnm.Print_Area" localSheetId="5">'FORMATO 6A'!$A$1:$H$199</definedName>
    <definedName name="_xlnm.Print_Area" localSheetId="6">'FORMATO 6B'!$A$1:$I$177</definedName>
    <definedName name="_xlnm.Print_Area" localSheetId="7">'FORMATO 6C'!$A$1:$G$48</definedName>
    <definedName name="_xlnm.Print_Area" localSheetId="8">'FORMATO 6D'!$A$1:$G$105</definedName>
    <definedName name="_xlnm.Print_Titles" localSheetId="0">'FORMATO 1'!$2:$5</definedName>
    <definedName name="_xlnm.Print_Titles" localSheetId="6">'FORMATO 6B'!$2:$9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<sst xmlns="http://schemas.openxmlformats.org/spreadsheetml/2006/main" count="827" uniqueCount="536">
  <si>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</si>
  <si>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</si>
  <si>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</si>
  <si>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</si>
  <si>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</si>
  <si>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</si>
  <si>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</si>
  <si>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</si>
  <si>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</si>
  <si>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</si>
  <si>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</si>
  <si>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</si>
  <si>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</si>
  <si>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</si>
  <si>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</si>
  <si>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</si>
  <si>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</si>
  <si>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</si>
  <si>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</si>
  <si>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</si>
  <si>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</si>
  <si>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</si>
  <si>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</si>
  <si>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</si>
  <si>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</si>
  <si>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</si>
  <si>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</si>
  <si>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</si>
  <si>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</si>
  <si>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</si>
  <si>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</si>
  <si>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</si>
  <si>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</si>
  <si>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</si>
  <si>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</si>
  <si>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</si>
  <si>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</si>
  <si>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</si>
  <si>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</si>
  <si>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</si>
  <si>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</si>
  <si>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</si>
  <si>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</si>
  <si>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</si>
  <si>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</si>
  <si>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</si>
  <si>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</si>
  <si>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</si>
  <si>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</si>
  <si>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</si>
  <si>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</si>
  <si>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</si>
  <si>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</si>
  <si>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</si>
  <si>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</si>
  <si>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</si>
  <si>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</si>
  <si>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</si>
  <si>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</si>
  <si>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</si>
  <si>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</si>
  <si>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</si>
  <si>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</si>
  <si>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</si>
  <si>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</si>
  <si>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</si>
  <si>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</si>
  <si>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</si>
  <si>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</si>
  <si>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</si>
  <si>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</si>
  <si>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</si>
  <si>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</si>
  <si>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</si>
  <si>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</si>
  <si>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</si>
  <si>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</si>
  <si>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</si>
  <si>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</si>
  <si>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</si>
  <si>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</si>
  <si>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</si>
  <si>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</si>
  <si>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</si>
  <si>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</si>
  <si>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</si>
  <si>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</si>
  <si>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</si>
  <si>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</si>
  <si>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</si>
  <si>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</si>
  <si>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</si>
  <si>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</si>
  <si>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</si>
  <si>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</si>
  <si>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</si>
  <si>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</si>
  <si>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</si>
  <si>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</si>
  <si>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</si>
  <si>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</si>
  <si>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</si>
  <si>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</si>
  <si>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</si>
  <si>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</si>
  <si>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</si>
  <si>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</si>
  <si>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</si>
  <si>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</si>
  <si>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</si>
  <si>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</si>
  <si>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</si>
  <si>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</si>
  <si>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</si>
  <si>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</si>
  <si>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</si>
  <si>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</si>
  <si>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</si>
  <si>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</si>
  <si>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</si>
  <si>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</si>
  <si>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2020 y al 30 de Septiembre de 2021 (b)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</si>
  <si>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</si>
  <si>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</si>
  <si>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</si>
  <si>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</si>
  <si>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</si>
  <si>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</si>
  <si>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</si>
  <si>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</si>
  <si>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</si>
  <si>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</si>
  <si>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</si>
  <si>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</si>
  <si>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</si>
  <si>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</si>
  <si>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</si>
  <si>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</si>
  <si>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</si>
  <si>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</si>
  <si>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</si>
  <si>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</si>
  <si>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</si>
  <si>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</si>
  <si>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</si>
  <si>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</si>
  <si>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</si>
  <si>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</si>
  <si>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</si>
  <si>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</si>
  <si>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</si>
  <si>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</si>
  <si>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</si>
  <si>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</si>
  <si>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</si>
  <si>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</si>
  <si>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</si>
  <si>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</si>
  <si>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</si>
  <si>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</si>
  <si>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</si>
  <si>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</si>
  <si>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</si>
  <si>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</si>
  <si>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</si>
  <si>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</si>
  <si>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</si>
  <si>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</si>
  <si>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</si>
  <si>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</si>
  <si>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</si>
  <si>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</si>
  <si>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</si>
  <si>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30 de Septiembre de 2021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</si>
  <si>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</si>
  <si>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</si>
  <si>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</si>
  <si>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</si>
  <si>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</si>
  <si>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</si>
  <si>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</si>
  <si>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</si>
  <si>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</si>
  <si>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</si>
  <si>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</si>
  <si>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</si>
  <si>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</si>
  <si>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</si>
  <si>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</si>
  <si>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</si>
  <si>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</si>
  <si>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</si>
  <si>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</si>
  <si>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</si>
  <si>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</si>
  <si>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</si>
  <si>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</si>
  <si>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</si>
  <si>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</si>
  <si>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</si>
  <si>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</si>
  <si>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</si>
  <si>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</si>
  <si>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</si>
  <si>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</si>
  <si>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</si>
  <si>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</si>
  <si>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</si>
  <si>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</si>
  <si>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</si>
  <si>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</si>
  <si>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</si>
  <si>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</si>
  <si>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</si>
  <si>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</si>
  <si>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</si>
  <si>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</si>
  <si>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</si>
  <si>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</si>
  <si>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</si>
  <si>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</si>
  <si>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</si>
  <si>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</si>
  <si>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</si>
  <si>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</si>
  <si>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</si>
  <si>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</si>
  <si>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</si>
  <si>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</si>
  <si>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</si>
  <si>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</si>
  <si>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</si>
  <si>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</si>
  <si>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</si>
  <si>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</si>
  <si>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</si>
  <si>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</si>
  <si>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</si>
  <si>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</si>
  <si>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</si>
  <si>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</si>
  <si>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</si>
  <si>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</si>
  <si>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</si>
  <si>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</si>
  <si>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</si>
  <si>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</si>
  <si>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</si>
  <si>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</si>
  <si>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</si>
  <si>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</si>
  <si>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</si>
  <si>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</si>
  <si>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</si>
  <si>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</si>
  <si>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</si>
  <si>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</si>
  <si>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</si>
  <si>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</si>
  <si>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</si>
  <si>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</si>
  <si>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</si>
  <si>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</si>
  <si>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</si>
  <si>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</si>
  <si>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</si>
  <si>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</si>
  <si>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</si>
  <si>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</si>
  <si>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</si>
  <si>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</si>
  <si>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</si>
  <si>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</si>
  <si>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</si>
  <si>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</si>
  <si>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</si>
  <si>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</si>
  <si>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</si>
  <si>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</si>
  <si>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</si>
  <si>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</si>
  <si>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</si>
  <si>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</si>
  <si>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</si>
  <si>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</si>
  <si>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</si>
  <si>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</si>
  <si>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</si>
  <si>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</si>
  <si>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</si>
  <si>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</si>
  <si>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</si>
  <si>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</si>
  <si>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</si>
  <si>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</si>
  <si>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</si>
  <si>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</si>
  <si>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</si>
  <si>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</si>
  <si>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</si>
  <si>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</si>
  <si>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</si>
  <si>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</si>
  <si>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</si>
  <si>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</si>
  <si>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</si>
  <si>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</si>
  <si>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</si>
  <si>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</si>
  <si>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</si>
  <si>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</si>
  <si>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</si>
  <si>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</si>
  <si>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</si>
  <si>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</si>
  <si>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</si>
  <si>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</si>
  <si>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</si>
  <si>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</si>
  <si>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</si>
  <si>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</si>
  <si>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</si>
  <si>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</si>
  <si>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</si>
  <si>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</si>
  <si>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</si>
  <si>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Ingresos Estatales Por Recaudar</t>
  </si>
  <si>
    <t>x</t>
  </si>
  <si>
    <t>U079 Programa de Expancion a la Educacion Media Superior Y Superior</t>
  </si>
  <si>
    <t>PROGRAMA ATENCIÓN EDUCATIVA DE LA POBLACIÓN ESCOLAR MIGRANTE</t>
  </si>
  <si>
    <t>PROGRAMA ATENCION A LA DIVERSIDAD DE LA EDUCACION INDIGENA</t>
  </si>
  <si>
    <t>Programa para el Desarrollo deAprendizajes Significativos de Educacion Basica</t>
  </si>
  <si>
    <t>Programa Fortalecimiento de los Servicios de Educacion Especial</t>
  </si>
  <si>
    <t>Programa Apoyos a Centros y Organizciones de Educacion 2019-2</t>
  </si>
  <si>
    <t>PROGRAMA S300 FORTALECIMIENTO A LA EXCELENCIA EDUCATIVA 2020</t>
  </si>
  <si>
    <t>Programa Apoyos a Centros y Organizaciones de Educacion 2019</t>
  </si>
  <si>
    <t>Programa Expancion de la Educacion Incial 2021</t>
  </si>
  <si>
    <t>Programa para el Desarrollo Profesional Docente</t>
  </si>
  <si>
    <t>Programa de Becas De Apoyo para la Practica Intensiva y Servicio Social</t>
  </si>
  <si>
    <t>Programa de la Reforma Educativa 2018-2019</t>
  </si>
  <si>
    <t>Programa para la Inclusion y la Equidad Educativa (DGDC)</t>
  </si>
  <si>
    <t>Programa Nacional becas (ELISA ACUÑA)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</si>
  <si>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</si>
  <si>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</si>
  <si>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</si>
  <si>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</si>
  <si>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2020</t>
  </si>
  <si>
    <t>Instancia Estatal de Formación Continua</t>
  </si>
  <si>
    <t>Coordinación Estatal de Actualización Educativa</t>
  </si>
  <si>
    <t>Normal Rural Lic. Benito Juárez</t>
  </si>
  <si>
    <t>Normal Preescolar Lic. Francisca Madera Martínez</t>
  </si>
  <si>
    <t>Normal Urbana Lic. Emilio Sánchez Piedras</t>
  </si>
  <si>
    <t>Área de formación docente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</si>
  <si>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</si>
  <si>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</si>
  <si>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</si>
  <si>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</si>
  <si>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</si>
  <si>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</si>
  <si>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</si>
  <si>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</si>
  <si>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</si>
  <si>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</si>
  <si>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</si>
  <si>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</si>
  <si>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</si>
  <si>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</si>
  <si>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</si>
  <si>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</si>
  <si>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</si>
  <si>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</si>
  <si>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</si>
  <si>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</si>
  <si>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</si>
  <si>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</si>
  <si>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</si>
  <si>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</si>
  <si>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</si>
  <si>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</si>
  <si>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</si>
  <si>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</si>
  <si>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</si>
  <si>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</si>
  <si>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</si>
  <si>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</si>
  <si>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Apizaco</t>
  </si>
  <si>
    <t>Módulo Regional de Huamantla</t>
  </si>
  <si>
    <t>Coordinación estatal de Carrera Magisterial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</si>
  <si>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</si>
  <si>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</si>
  <si>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</si>
  <si>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</si>
  <si>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</si>
  <si>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</si>
  <si>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</si>
  <si>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</si>
  <si>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</si>
  <si>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</si>
  <si>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</si>
  <si>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</si>
  <si>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</si>
  <si>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</si>
  <si>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COORDINACION DE PROGRAMAS FEDERALES</t>
  </si>
  <si>
    <t>Coordinación de tecnología educativa</t>
  </si>
  <si>
    <t>Departamento operativo</t>
  </si>
  <si>
    <t>Departamento de asuntos jurídicos</t>
  </si>
  <si>
    <t>Coordinación de atención a padres de familia</t>
  </si>
  <si>
    <t>Consejo técnico de educación</t>
  </si>
  <si>
    <t>Departamento de información y difusión</t>
  </si>
  <si>
    <t>Contraloría interna</t>
  </si>
  <si>
    <t>Despacho de Secretario</t>
  </si>
  <si>
    <t>II. Gasto Etiquetado     (II=A+B+C+D+E+F+G+H)</t>
  </si>
  <si>
    <t>I. Gasto No Etiquetado  (I=A+B+C+D+E+F+G+H)</t>
  </si>
  <si>
    <t>Modificado</t>
  </si>
  <si>
    <t>Ampliaciones/ (Reducciones)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</si>
  <si>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</si>
  <si>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</si>
  <si>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</si>
  <si>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</si>
  <si>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</si>
  <si>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</si>
  <si>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</si>
  <si>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</si>
  <si>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</si>
  <si>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</si>
  <si>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</si>
  <si>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</si>
  <si>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</si>
  <si>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</si>
  <si>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</si>
  <si>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</si>
  <si>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</si>
  <si>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</si>
  <si>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</si>
  <si>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</si>
  <si>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</si>
  <si>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</si>
  <si>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</si>
  <si>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</si>
  <si>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</si>
  <si>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</si>
  <si>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</si>
  <si>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</si>
  <si>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</si>
  <si>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</si>
  <si>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</si>
  <si>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</si>
  <si>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</si>
  <si>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</si>
  <si>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</si>
  <si>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</si>
  <si>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Datos Informativos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</si>
  <si>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</si>
  <si>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</si>
  <si>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</si>
  <si>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</si>
  <si>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</si>
  <si>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</si>
  <si>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</si>
  <si>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</si>
  <si>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</si>
  <si>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</si>
  <si>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</si>
  <si>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</si>
  <si>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</si>
  <si>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</si>
  <si>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</si>
  <si>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</si>
  <si>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</si>
  <si>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</si>
  <si>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</si>
  <si>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</si>
  <si>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</si>
  <si>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</si>
  <si>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</si>
  <si>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</si>
  <si>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</si>
  <si>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</si>
  <si>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</si>
  <si>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</si>
  <si>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</si>
  <si>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</si>
  <si>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</si>
  <si>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</si>
  <si>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</si>
  <si>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</si>
  <si>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</si>
  <si>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</si>
  <si>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</si>
  <si>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</si>
  <si>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</si>
  <si>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</si>
  <si>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</si>
  <si>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</si>
  <si>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</si>
  <si>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</si>
  <si>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</si>
  <si>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</si>
  <si>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</si>
  <si>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</si>
  <si>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</si>
  <si>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</si>
  <si>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</si>
  <si>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</si>
  <si>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</si>
  <si>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</si>
  <si>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</si>
  <si>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</si>
  <si>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</si>
  <si>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</si>
  <si>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</si>
  <si>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</si>
  <si>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</si>
  <si>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</si>
  <si>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Estimado (d)</t>
  </si>
  <si>
    <t>Diferencia (e)</t>
  </si>
  <si>
    <t>Ingreso</t>
  </si>
  <si>
    <t>Estado Analítico de Ingresos Detallado - LDF</t>
  </si>
  <si>
    <t xml:space="preserve">Formato 6 C) Estado Analítico del Ejercicio del Presupuesto de Egresos Detallado - LDF
 (Clasificación de Servicios Personales por Categoría)
</t>
  </si>
  <si>
    <t>UNIDAD DE SERVICIOS EDUCATIVOS DEL ESTADO DE TLAXCALA</t>
  </si>
  <si>
    <t>Clasificación de Servicios Personales por Categoría</t>
  </si>
  <si>
    <t xml:space="preserve"> LDF 3er TRIMESTRE 2021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</si>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</sst>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6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6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0" xfId="0" applyFont="1" applyBorder="1" applyAlignment="1">
      <alignment horizontal="left" vertical="center" indent="3"/>
    </xf>
    <xf numFmtId="164" fontId="45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4" fillId="0" borderId="25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8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5" xfId="0" applyNumberFormat="1" applyFont="1" applyBorder="1" applyAlignment="1">
      <alignment vertical="center"/>
    </xf>
    <xf numFmtId="0" fontId="44" fillId="0" borderId="26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/>
    </xf>
    <xf numFmtId="164" fontId="44" fillId="0" borderId="2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5" fillId="0" borderId="30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30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horizontal="left" vertical="center" wrapText="1"/>
    </xf>
    <xf numFmtId="165" fontId="52" fillId="0" borderId="12" xfId="47" applyNumberFormat="1" applyFont="1" applyBorder="1" applyAlignment="1">
      <alignment horizontal="right" vertical="center" wrapText="1"/>
    </xf>
    <xf numFmtId="165" fontId="52" fillId="0" borderId="13" xfId="47" applyNumberFormat="1" applyFont="1" applyBorder="1" applyAlignment="1">
      <alignment horizontal="right" vertical="center" wrapText="1"/>
    </xf>
    <xf numFmtId="0" fontId="49" fillId="0" borderId="20" xfId="0" applyFont="1" applyBorder="1" applyAlignment="1">
      <alignment horizontal="left" vertical="center" wrapText="1"/>
    </xf>
    <xf numFmtId="165" fontId="49" fillId="0" borderId="12" xfId="47" applyNumberFormat="1" applyFont="1" applyBorder="1" applyAlignment="1">
      <alignment horizontal="right" vertical="center" wrapText="1"/>
    </xf>
    <xf numFmtId="165" fontId="49" fillId="0" borderId="13" xfId="47" applyNumberFormat="1" applyFont="1" applyBorder="1" applyAlignment="1">
      <alignment horizontal="right" vertical="center" wrapText="1"/>
    </xf>
    <xf numFmtId="0" fontId="49" fillId="0" borderId="20" xfId="0" applyFont="1" applyBorder="1" applyAlignment="1">
      <alignment horizontal="left" wrapText="1"/>
    </xf>
    <xf numFmtId="165" fontId="49" fillId="0" borderId="12" xfId="47" applyNumberFormat="1" applyFont="1" applyBorder="1" applyAlignment="1">
      <alignment horizontal="right" wrapText="1"/>
    </xf>
    <xf numFmtId="0" fontId="49" fillId="0" borderId="20" xfId="0" applyFont="1" applyBorder="1" applyAlignment="1">
      <alignment horizontal="left" vertical="center" wrapText="1" indent="1"/>
    </xf>
    <xf numFmtId="0" fontId="52" fillId="0" borderId="2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5" fillId="33" borderId="14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1" fillId="0" borderId="31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1FCEC0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1FE0DF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1FE553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1FE936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607C49C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200CB1.xlsx" /><Relationship Id="rId2" Type="http://schemas.openxmlformats.org/officeDocument/2006/relationships/package" Target="../embeddings/MBD05200F35.xlsx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1FF213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607CB2D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5202E96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99" sqref="K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121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162789945.52</v>
      </c>
      <c r="D9" s="9">
        <f>SUM(D10:D16)</f>
        <v>221077441.18</v>
      </c>
      <c r="E9" s="11" t="s">
        <v>8</v>
      </c>
      <c r="F9" s="9">
        <f>SUM(F10:F18)</f>
        <v>42576313.75</v>
      </c>
      <c r="G9" s="9">
        <f>SUM(G10:G18)</f>
        <v>175473340.24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6791403.98</v>
      </c>
      <c r="G10" s="9">
        <v>41241514.05</v>
      </c>
    </row>
    <row r="11" spans="2:7" ht="12.75">
      <c r="B11" s="12" t="s">
        <v>11</v>
      </c>
      <c r="C11" s="9">
        <v>162789945.52</v>
      </c>
      <c r="D11" s="9">
        <v>221077441.18</v>
      </c>
      <c r="E11" s="13" t="s">
        <v>12</v>
      </c>
      <c r="F11" s="9">
        <v>35524380.28</v>
      </c>
      <c r="G11" s="9">
        <v>112320479.98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20585</v>
      </c>
      <c r="G14" s="9">
        <v>959946.81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184777.76</v>
      </c>
      <c r="G16" s="9">
        <v>20948676.83</v>
      </c>
    </row>
    <row r="17" spans="2:7" ht="12.75">
      <c r="B17" s="10" t="s">
        <v>23</v>
      </c>
      <c r="C17" s="9">
        <f>SUM(C18:C24)</f>
        <v>312954.6</v>
      </c>
      <c r="D17" s="9">
        <f>SUM(D18:D24)</f>
        <v>248517.77000000002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55166.73</v>
      </c>
      <c r="G18" s="9">
        <v>2722.57</v>
      </c>
    </row>
    <row r="19" spans="2:7" ht="12.75">
      <c r="B19" s="12" t="s">
        <v>27</v>
      </c>
      <c r="C19" s="9">
        <v>0</v>
      </c>
      <c r="D19" s="9">
        <v>84407.77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312954.6</v>
      </c>
      <c r="D20" s="9">
        <v>164110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163102900.12</v>
      </c>
      <c r="D47" s="9">
        <f>D9+D17+D25+D31+D37+D38+D41</f>
        <v>221325958.95000002</v>
      </c>
      <c r="E47" s="8" t="s">
        <v>82</v>
      </c>
      <c r="F47" s="9">
        <f>F9+F19+F23+F26+F27+F31+F38+F42</f>
        <v>42576313.75</v>
      </c>
      <c r="G47" s="9">
        <f>G9+G19+G23+G26+G27+G31+G38+G42</f>
        <v>175473340.24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252291212.85</v>
      </c>
      <c r="D53" s="9">
        <v>245976568.88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734411.3</v>
      </c>
      <c r="D54" s="9">
        <v>734411.3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42576313.75</v>
      </c>
      <c r="G59" s="9">
        <f>G47+G57</f>
        <v>175473340.24</v>
      </c>
    </row>
    <row r="60" spans="2:7" ht="25.5">
      <c r="B60" s="6" t="s">
        <v>102</v>
      </c>
      <c r="C60" s="9">
        <f>SUM(C50:C58)</f>
        <v>697185470.79</v>
      </c>
      <c r="D60" s="9">
        <f>SUM(D50:D58)</f>
        <v>690870826.8199999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860288370.91</v>
      </c>
      <c r="D62" s="9">
        <f>D47+D60</f>
        <v>912196785.77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240676816.13</v>
      </c>
      <c r="G68" s="9">
        <f>SUM(G69:G73)</f>
        <v>159688204.5</v>
      </c>
    </row>
    <row r="69" spans="2:7" ht="12.75">
      <c r="B69" s="10"/>
      <c r="C69" s="9"/>
      <c r="D69" s="9"/>
      <c r="E69" s="11" t="s">
        <v>110</v>
      </c>
      <c r="F69" s="9">
        <v>89617620.6</v>
      </c>
      <c r="G69" s="9">
        <v>51459275.6</v>
      </c>
    </row>
    <row r="70" spans="2:7" ht="12.75">
      <c r="B70" s="10"/>
      <c r="C70" s="9"/>
      <c r="D70" s="9"/>
      <c r="E70" s="11" t="s">
        <v>111</v>
      </c>
      <c r="F70" s="9">
        <v>-536462777.8</v>
      </c>
      <c r="G70" s="9">
        <v>-372563493.8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687521973.33</v>
      </c>
      <c r="G73" s="9">
        <v>480792422.7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817712057.16</v>
      </c>
      <c r="G79" s="9">
        <f>G63+G68+G75</f>
        <v>736723445.53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860288370.91</v>
      </c>
      <c r="G81" s="9">
        <f>G59+G79</f>
        <v>912196785.77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0" fitToWidth="1" horizontalDpi="600" verticalDpi="600" orientation="portrait" scale="51" r:id="rId3"/>
  <legacyDrawing r:id="rId2"/>
  <oleObjects>
    <oleObject progId="Excel.Sheet.12" shapeId="859706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K99" sqref="K99"/>
      <selection pane="topRight" activeCell="K99" sqref="K99"/>
      <selection pane="bottomLeft" activeCell="K99" sqref="K99"/>
      <selection pane="bottomRight" activeCell="K99" sqref="K99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5.8515625" style="23" bestFit="1" customWidth="1"/>
    <col min="4" max="4" width="13.28125" style="23" customWidth="1"/>
    <col min="5" max="5" width="15.00390625" style="23" customWidth="1"/>
    <col min="6" max="6" width="16.57421875" style="23" customWidth="1"/>
    <col min="7" max="7" width="14.7109375" style="23" bestFit="1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174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173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3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3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3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3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3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3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175473340.24</v>
      </c>
      <c r="D17" s="42"/>
      <c r="E17" s="42"/>
      <c r="F17" s="42"/>
      <c r="G17" s="27">
        <v>42576313.75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175473340.24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42576313.75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69" t="s">
        <v>137</v>
      </c>
      <c r="C31" s="169"/>
      <c r="D31" s="169"/>
      <c r="E31" s="169"/>
      <c r="F31" s="169"/>
      <c r="G31" s="169"/>
      <c r="H31" s="169"/>
      <c r="I31" s="169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76" t="s">
        <v>135</v>
      </c>
      <c r="C34" s="176" t="s">
        <v>134</v>
      </c>
      <c r="D34" s="176" t="s">
        <v>133</v>
      </c>
      <c r="E34" s="32" t="s">
        <v>132</v>
      </c>
      <c r="F34" s="176" t="s">
        <v>131</v>
      </c>
      <c r="G34" s="32" t="s">
        <v>130</v>
      </c>
      <c r="H34" s="24"/>
      <c r="I34" s="24"/>
    </row>
    <row r="35" spans="2:9" ht="15.75" customHeight="1" thickBot="1">
      <c r="B35" s="177"/>
      <c r="C35" s="177"/>
      <c r="D35" s="177"/>
      <c r="E35" s="31" t="s">
        <v>129</v>
      </c>
      <c r="F35" s="177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859752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K99" sqref="K9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201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173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0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0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0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0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8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0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0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0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0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8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3"/>
  <legacyDrawing r:id="rId2"/>
  <oleObjects>
    <oleObject progId="Excel.Sheet.12" shapeId="859764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K99" sqref="K99"/>
      <selection pane="bottomLeft" activeCell="K99" sqref="K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4.8515625" style="1" bestFit="1" customWidth="1"/>
    <col min="4" max="4" width="19.8515625" style="1" bestFit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79" t="s">
        <v>243</v>
      </c>
      <c r="C3" s="180"/>
      <c r="D3" s="180"/>
      <c r="E3" s="181"/>
    </row>
    <row r="4" spans="2:5" ht="12.75">
      <c r="B4" s="179" t="s">
        <v>173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85"/>
      <c r="C6" s="85"/>
      <c r="D6" s="85"/>
      <c r="E6" s="85"/>
    </row>
    <row r="7" spans="2:5" ht="12.75">
      <c r="B7" s="185" t="s">
        <v>2</v>
      </c>
      <c r="C7" s="20" t="s">
        <v>224</v>
      </c>
      <c r="D7" s="187" t="s">
        <v>212</v>
      </c>
      <c r="E7" s="20" t="s">
        <v>211</v>
      </c>
    </row>
    <row r="8" spans="2:5" ht="13.5" thickBot="1">
      <c r="B8" s="186"/>
      <c r="C8" s="21" t="s">
        <v>242</v>
      </c>
      <c r="D8" s="188"/>
      <c r="E8" s="21" t="s">
        <v>241</v>
      </c>
    </row>
    <row r="9" spans="2:5" ht="12.75">
      <c r="B9" s="75" t="s">
        <v>240</v>
      </c>
      <c r="C9" s="74">
        <f>SUM(C10:C12)</f>
        <v>5719339566</v>
      </c>
      <c r="D9" s="74">
        <f>SUM(D10:D12)</f>
        <v>3350661790.38</v>
      </c>
      <c r="E9" s="74">
        <f>SUM(E10:E12)</f>
        <v>3350661790.38</v>
      </c>
    </row>
    <row r="10" spans="2:5" ht="12.75">
      <c r="B10" s="78" t="s">
        <v>239</v>
      </c>
      <c r="C10" s="76">
        <v>134221000</v>
      </c>
      <c r="D10" s="76">
        <v>108594532.08</v>
      </c>
      <c r="E10" s="76">
        <v>108594532.08</v>
      </c>
    </row>
    <row r="11" spans="2:5" ht="12.75">
      <c r="B11" s="78" t="s">
        <v>209</v>
      </c>
      <c r="C11" s="76">
        <v>5585118566</v>
      </c>
      <c r="D11" s="76">
        <v>3242067258.3</v>
      </c>
      <c r="E11" s="76">
        <v>3242067258.3</v>
      </c>
    </row>
    <row r="12" spans="2:5" ht="12.75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ht="12.75">
      <c r="B13" s="75"/>
      <c r="C13" s="76"/>
      <c r="D13" s="76"/>
      <c r="E13" s="76"/>
    </row>
    <row r="14" spans="2:5" ht="15">
      <c r="B14" s="75" t="s">
        <v>237</v>
      </c>
      <c r="C14" s="74">
        <f>SUM(C15:C16)</f>
        <v>5719339566</v>
      </c>
      <c r="D14" s="74">
        <f>SUM(D15:D16)</f>
        <v>3267350064.45</v>
      </c>
      <c r="E14" s="74">
        <f>SUM(E15:E16)</f>
        <v>3258818651.83</v>
      </c>
    </row>
    <row r="15" spans="2:5" ht="12.75">
      <c r="B15" s="78" t="s">
        <v>218</v>
      </c>
      <c r="C15" s="76">
        <v>134221000</v>
      </c>
      <c r="D15" s="76">
        <v>69998136.56</v>
      </c>
      <c r="E15" s="76">
        <v>64355305.61</v>
      </c>
    </row>
    <row r="16" spans="2:5" ht="12.75">
      <c r="B16" s="78" t="s">
        <v>236</v>
      </c>
      <c r="C16" s="76">
        <v>5585118566</v>
      </c>
      <c r="D16" s="76">
        <v>3197351927.89</v>
      </c>
      <c r="E16" s="76">
        <v>3194463346.22</v>
      </c>
    </row>
    <row r="17" spans="2:5" ht="12.75">
      <c r="B17" s="77"/>
      <c r="C17" s="76"/>
      <c r="D17" s="76"/>
      <c r="E17" s="76"/>
    </row>
    <row r="18" spans="2:5" ht="12.75">
      <c r="B18" s="75" t="s">
        <v>235</v>
      </c>
      <c r="C18" s="74">
        <f>SUM(C19:C20)</f>
        <v>0</v>
      </c>
      <c r="D18" s="74">
        <f>SUM(D19:D20)</f>
        <v>0</v>
      </c>
      <c r="E18" s="74">
        <f>SUM(E19:E20)</f>
        <v>0</v>
      </c>
    </row>
    <row r="19" spans="2:5" ht="12.75">
      <c r="B19" s="78" t="s">
        <v>217</v>
      </c>
      <c r="C19" s="84"/>
      <c r="D19" s="76"/>
      <c r="E19" s="76"/>
    </row>
    <row r="20" spans="2:5" ht="12.75">
      <c r="B20" s="78" t="s">
        <v>204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234</v>
      </c>
      <c r="C22" s="74">
        <f>C9-C14+C18</f>
        <v>0</v>
      </c>
      <c r="D22" s="75">
        <f>D9-D14+D18</f>
        <v>83311725.9300003</v>
      </c>
      <c r="E22" s="75">
        <f>E9-E14+E18</f>
        <v>91843138.55000019</v>
      </c>
    </row>
    <row r="23" spans="2:5" ht="12.75">
      <c r="B23" s="75"/>
      <c r="C23" s="76"/>
      <c r="D23" s="77"/>
      <c r="E23" s="77"/>
    </row>
    <row r="24" spans="2:5" ht="12.75">
      <c r="B24" s="75" t="s">
        <v>233</v>
      </c>
      <c r="C24" s="74">
        <f>C22-C12</f>
        <v>0</v>
      </c>
      <c r="D24" s="75">
        <f>D22-D12</f>
        <v>83311725.9300003</v>
      </c>
      <c r="E24" s="75">
        <f>E22-E12</f>
        <v>91843138.55000019</v>
      </c>
    </row>
    <row r="25" spans="2:5" ht="12.75">
      <c r="B25" s="75"/>
      <c r="C25" s="76"/>
      <c r="D25" s="77"/>
      <c r="E25" s="77"/>
    </row>
    <row r="26" spans="2:5" ht="25.5">
      <c r="B26" s="75" t="s">
        <v>232</v>
      </c>
      <c r="C26" s="74">
        <f>C24-C18</f>
        <v>0</v>
      </c>
      <c r="D26" s="74">
        <f>D24-D18</f>
        <v>83311725.9300003</v>
      </c>
      <c r="E26" s="74">
        <f>E24-E18</f>
        <v>91843138.55000019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78"/>
      <c r="C28" s="178"/>
      <c r="D28" s="178"/>
      <c r="E28" s="178"/>
    </row>
    <row r="29" spans="2:5" ht="13.5" thickBot="1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ht="12.75">
      <c r="B30" s="79"/>
      <c r="C30" s="76"/>
      <c r="D30" s="76"/>
      <c r="E30" s="76"/>
    </row>
    <row r="31" spans="2:5" ht="12.75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230</v>
      </c>
      <c r="C32" s="76"/>
      <c r="D32" s="77"/>
      <c r="E32" s="77"/>
    </row>
    <row r="33" spans="2:5" ht="12.75">
      <c r="B33" s="78" t="s">
        <v>229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228</v>
      </c>
      <c r="C35" s="74">
        <f>C26-C31</f>
        <v>0</v>
      </c>
      <c r="D35" s="74">
        <f>D26-D31</f>
        <v>83311725.9300003</v>
      </c>
      <c r="E35" s="74">
        <f>E26-E31</f>
        <v>91843138.55000019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89" t="s">
        <v>214</v>
      </c>
      <c r="C38" s="193" t="s">
        <v>213</v>
      </c>
      <c r="D38" s="191" t="s">
        <v>212</v>
      </c>
      <c r="E38" s="69" t="s">
        <v>211</v>
      </c>
    </row>
    <row r="39" spans="2:5" ht="13.5" thickBot="1">
      <c r="B39" s="190"/>
      <c r="C39" s="194"/>
      <c r="D39" s="192"/>
      <c r="E39" s="68" t="s">
        <v>210</v>
      </c>
    </row>
    <row r="40" spans="2:5" ht="12.75">
      <c r="B40" s="67"/>
      <c r="C40" s="61"/>
      <c r="D40" s="61"/>
      <c r="E40" s="61"/>
    </row>
    <row r="41" spans="2:5" ht="12.75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220</v>
      </c>
      <c r="C42" s="61"/>
      <c r="D42" s="64"/>
      <c r="E42" s="64"/>
    </row>
    <row r="43" spans="2:5" ht="12.75">
      <c r="B43" s="65" t="s">
        <v>207</v>
      </c>
      <c r="C43" s="61"/>
      <c r="D43" s="64"/>
      <c r="E43" s="64"/>
    </row>
    <row r="44" spans="2:5" ht="12.75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219</v>
      </c>
      <c r="C45" s="61"/>
      <c r="D45" s="64"/>
      <c r="E45" s="64"/>
    </row>
    <row r="46" spans="2:5" ht="12.75">
      <c r="B46" s="65" t="s">
        <v>206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89" t="s">
        <v>214</v>
      </c>
      <c r="C51" s="69" t="s">
        <v>224</v>
      </c>
      <c r="D51" s="191" t="s">
        <v>212</v>
      </c>
      <c r="E51" s="69" t="s">
        <v>211</v>
      </c>
    </row>
    <row r="52" spans="2:5" ht="13.5" thickBot="1">
      <c r="B52" s="190"/>
      <c r="C52" s="68" t="s">
        <v>223</v>
      </c>
      <c r="D52" s="192"/>
      <c r="E52" s="68" t="s">
        <v>210</v>
      </c>
    </row>
    <row r="53" spans="2:5" ht="12.75">
      <c r="B53" s="67"/>
      <c r="C53" s="61"/>
      <c r="D53" s="61"/>
      <c r="E53" s="61"/>
    </row>
    <row r="54" spans="2:5" ht="12.75">
      <c r="B54" s="64" t="s">
        <v>222</v>
      </c>
      <c r="C54" s="61">
        <f>C10</f>
        <v>134221000</v>
      </c>
      <c r="D54" s="64">
        <f>D10</f>
        <v>108594532.08</v>
      </c>
      <c r="E54" s="64">
        <f>E10</f>
        <v>108594532.08</v>
      </c>
    </row>
    <row r="55" spans="2:5" ht="12.75">
      <c r="B55" s="64"/>
      <c r="C55" s="61"/>
      <c r="D55" s="64"/>
      <c r="E55" s="64"/>
    </row>
    <row r="56" spans="2:5" ht="12.75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218</v>
      </c>
      <c r="C60" s="61">
        <f>C15</f>
        <v>134221000</v>
      </c>
      <c r="D60" s="61">
        <f>D15</f>
        <v>69998136.56</v>
      </c>
      <c r="E60" s="61">
        <f>E15</f>
        <v>64355305.61</v>
      </c>
    </row>
    <row r="61" spans="2:5" ht="12.75">
      <c r="B61" s="62"/>
      <c r="C61" s="61"/>
      <c r="D61" s="61"/>
      <c r="E61" s="61"/>
    </row>
    <row r="62" spans="2:5" ht="12.75">
      <c r="B62" s="62" t="s">
        <v>217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216</v>
      </c>
      <c r="C64" s="58">
        <f>C54+C56-C60+C62</f>
        <v>0</v>
      </c>
      <c r="D64" s="57">
        <f>D54+D56-D60+D62</f>
        <v>38596395.519999996</v>
      </c>
      <c r="E64" s="57">
        <f>E54+E56-E60+E62</f>
        <v>44239226.47</v>
      </c>
    </row>
    <row r="65" spans="2:5" ht="12.75">
      <c r="B65" s="60"/>
      <c r="C65" s="58"/>
      <c r="D65" s="57"/>
      <c r="E65" s="57"/>
    </row>
    <row r="66" spans="2:5" ht="25.5">
      <c r="B66" s="59" t="s">
        <v>215</v>
      </c>
      <c r="C66" s="58">
        <f>C64-C56</f>
        <v>0</v>
      </c>
      <c r="D66" s="57">
        <f>D64-D56</f>
        <v>38596395.519999996</v>
      </c>
      <c r="E66" s="57">
        <f>E64-E56</f>
        <v>44239226.47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89" t="s">
        <v>214</v>
      </c>
      <c r="C69" s="193" t="s">
        <v>213</v>
      </c>
      <c r="D69" s="191" t="s">
        <v>212</v>
      </c>
      <c r="E69" s="69" t="s">
        <v>211</v>
      </c>
    </row>
    <row r="70" spans="2:5" ht="13.5" thickBot="1">
      <c r="B70" s="190"/>
      <c r="C70" s="194"/>
      <c r="D70" s="192"/>
      <c r="E70" s="68" t="s">
        <v>210</v>
      </c>
    </row>
    <row r="71" spans="2:5" ht="12.75">
      <c r="B71" s="67"/>
      <c r="C71" s="61"/>
      <c r="D71" s="61"/>
      <c r="E71" s="61"/>
    </row>
    <row r="72" spans="2:5" ht="12.75">
      <c r="B72" s="64" t="s">
        <v>209</v>
      </c>
      <c r="C72" s="61">
        <f>C11</f>
        <v>5585118566</v>
      </c>
      <c r="D72" s="64">
        <f>D11</f>
        <v>3242067258.3</v>
      </c>
      <c r="E72" s="64">
        <f>E11</f>
        <v>3242067258.3</v>
      </c>
    </row>
    <row r="73" spans="2:5" ht="12.75">
      <c r="B73" s="64"/>
      <c r="C73" s="61"/>
      <c r="D73" s="64"/>
      <c r="E73" s="64"/>
    </row>
    <row r="74" spans="2:5" ht="25.5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205</v>
      </c>
      <c r="C78" s="61">
        <f>C16</f>
        <v>5585118566</v>
      </c>
      <c r="D78" s="61">
        <f>D16</f>
        <v>3197351927.89</v>
      </c>
      <c r="E78" s="61">
        <f>E16</f>
        <v>3194463346.22</v>
      </c>
    </row>
    <row r="79" spans="2:5" ht="12.75">
      <c r="B79" s="62"/>
      <c r="C79" s="61"/>
      <c r="D79" s="61"/>
      <c r="E79" s="61"/>
    </row>
    <row r="80" spans="2:5" ht="12.75">
      <c r="B80" s="62" t="s">
        <v>204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203</v>
      </c>
      <c r="C82" s="58">
        <f>C72+C74-C78+C80</f>
        <v>0</v>
      </c>
      <c r="D82" s="57">
        <f>D72+D74-D78+D80</f>
        <v>44715330.410000324</v>
      </c>
      <c r="E82" s="57">
        <f>E72+E74-E78+E80</f>
        <v>47603912.0800004</v>
      </c>
    </row>
    <row r="83" spans="2:5" ht="12.75">
      <c r="B83" s="60"/>
      <c r="C83" s="58"/>
      <c r="D83" s="57"/>
      <c r="E83" s="57"/>
    </row>
    <row r="84" spans="2:5" ht="25.5">
      <c r="B84" s="59" t="s">
        <v>202</v>
      </c>
      <c r="C84" s="58">
        <f>C82-C74</f>
        <v>0</v>
      </c>
      <c r="D84" s="57">
        <f>D82-D74</f>
        <v>44715330.410000324</v>
      </c>
      <c r="E84" s="57">
        <f>E82-E74</f>
        <v>47603912.0800004</v>
      </c>
    </row>
    <row r="85" spans="2:5" ht="13.5" thickBot="1">
      <c r="B85" s="55"/>
      <c r="C85" s="56"/>
      <c r="D85" s="55"/>
      <c r="E85" s="55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4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859773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8"/>
  <sheetViews>
    <sheetView zoomScalePageLayoutView="0" workbookViewId="0" topLeftCell="A1">
      <selection activeCell="K99" sqref="K9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1" customWidth="1"/>
    <col min="4" max="4" width="18.00390625" style="1" customWidth="1"/>
    <col min="5" max="5" width="18.7109375" style="131" bestFit="1" customWidth="1"/>
    <col min="6" max="7" width="18.7109375" style="1" bestFit="1" customWidth="1"/>
    <col min="8" max="8" width="19.421875" style="131" bestFit="1" customWidth="1"/>
    <col min="9" max="10" width="11.00390625" style="1" customWidth="1"/>
    <col min="11" max="11" width="11.28125" style="1" bestFit="1" customWidth="1"/>
    <col min="12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79" t="s">
        <v>517</v>
      </c>
      <c r="C3" s="180"/>
      <c r="D3" s="180"/>
      <c r="E3" s="180"/>
      <c r="F3" s="180"/>
      <c r="G3" s="180"/>
      <c r="H3" s="181"/>
    </row>
    <row r="4" spans="2:8" ht="12.75">
      <c r="B4" s="179" t="s">
        <v>173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22"/>
      <c r="C6" s="195" t="s">
        <v>516</v>
      </c>
      <c r="D6" s="196"/>
      <c r="E6" s="196"/>
      <c r="F6" s="196"/>
      <c r="G6" s="197"/>
      <c r="H6" s="198" t="s">
        <v>515</v>
      </c>
    </row>
    <row r="7" spans="2:8" ht="12.75">
      <c r="B7" s="86" t="s">
        <v>214</v>
      </c>
      <c r="C7" s="198" t="s">
        <v>514</v>
      </c>
      <c r="D7" s="187" t="s">
        <v>414</v>
      </c>
      <c r="E7" s="198" t="s">
        <v>413</v>
      </c>
      <c r="F7" s="198" t="s">
        <v>212</v>
      </c>
      <c r="G7" s="198" t="s">
        <v>513</v>
      </c>
      <c r="H7" s="199"/>
    </row>
    <row r="8" spans="2:8" ht="13.5" thickBot="1">
      <c r="B8" s="129" t="s">
        <v>164</v>
      </c>
      <c r="C8" s="200"/>
      <c r="D8" s="188"/>
      <c r="E8" s="200"/>
      <c r="F8" s="200"/>
      <c r="G8" s="200"/>
      <c r="H8" s="200"/>
    </row>
    <row r="9" spans="2:8" ht="12.75">
      <c r="B9" s="57" t="s">
        <v>512</v>
      </c>
      <c r="C9" s="94"/>
      <c r="D9" s="135"/>
      <c r="E9" s="94"/>
      <c r="F9" s="135"/>
      <c r="G9" s="135"/>
      <c r="H9" s="94"/>
    </row>
    <row r="10" spans="2:8" ht="12.75">
      <c r="B10" s="62" t="s">
        <v>511</v>
      </c>
      <c r="C10" s="94"/>
      <c r="D10" s="135"/>
      <c r="E10" s="94">
        <f aca="true" t="shared" si="0" ref="E10:E16">C10+D10</f>
        <v>0</v>
      </c>
      <c r="F10" s="135"/>
      <c r="G10" s="135"/>
      <c r="H10" s="94">
        <f aca="true" t="shared" si="1" ref="H10:H16">G10-C10</f>
        <v>0</v>
      </c>
    </row>
    <row r="11" spans="2:8" ht="12.75">
      <c r="B11" s="62" t="s">
        <v>510</v>
      </c>
      <c r="C11" s="94"/>
      <c r="D11" s="135"/>
      <c r="E11" s="94">
        <f t="shared" si="0"/>
        <v>0</v>
      </c>
      <c r="F11" s="135"/>
      <c r="G11" s="135"/>
      <c r="H11" s="94">
        <f t="shared" si="1"/>
        <v>0</v>
      </c>
    </row>
    <row r="12" spans="2:8" ht="12.75">
      <c r="B12" s="62" t="s">
        <v>509</v>
      </c>
      <c r="C12" s="94"/>
      <c r="D12" s="135"/>
      <c r="E12" s="94">
        <f t="shared" si="0"/>
        <v>0</v>
      </c>
      <c r="F12" s="135"/>
      <c r="G12" s="135"/>
      <c r="H12" s="94">
        <f t="shared" si="1"/>
        <v>0</v>
      </c>
    </row>
    <row r="13" spans="2:8" ht="12.75">
      <c r="B13" s="62" t="s">
        <v>508</v>
      </c>
      <c r="C13" s="94"/>
      <c r="D13" s="135"/>
      <c r="E13" s="94">
        <f t="shared" si="0"/>
        <v>0</v>
      </c>
      <c r="F13" s="135"/>
      <c r="G13" s="135"/>
      <c r="H13" s="94">
        <f t="shared" si="1"/>
        <v>0</v>
      </c>
    </row>
    <row r="14" spans="2:8" ht="12.75">
      <c r="B14" s="62" t="s">
        <v>507</v>
      </c>
      <c r="C14" s="94"/>
      <c r="D14" s="135"/>
      <c r="E14" s="94">
        <f t="shared" si="0"/>
        <v>0</v>
      </c>
      <c r="F14" s="135"/>
      <c r="G14" s="135"/>
      <c r="H14" s="94">
        <f t="shared" si="1"/>
        <v>0</v>
      </c>
    </row>
    <row r="15" spans="2:8" ht="12.75">
      <c r="B15" s="62" t="s">
        <v>506</v>
      </c>
      <c r="C15" s="94"/>
      <c r="D15" s="135"/>
      <c r="E15" s="94">
        <f t="shared" si="0"/>
        <v>0</v>
      </c>
      <c r="F15" s="135"/>
      <c r="G15" s="135"/>
      <c r="H15" s="94">
        <f t="shared" si="1"/>
        <v>0</v>
      </c>
    </row>
    <row r="16" spans="2:8" ht="12.75">
      <c r="B16" s="62" t="s">
        <v>505</v>
      </c>
      <c r="C16" s="94"/>
      <c r="D16" s="135"/>
      <c r="E16" s="94">
        <f t="shared" si="0"/>
        <v>0</v>
      </c>
      <c r="F16" s="135"/>
      <c r="G16" s="135"/>
      <c r="H16" s="94">
        <f t="shared" si="1"/>
        <v>0</v>
      </c>
    </row>
    <row r="17" spans="2:8" ht="25.5">
      <c r="B17" s="66" t="s">
        <v>504</v>
      </c>
      <c r="C17" s="94">
        <f aca="true" t="shared" si="2" ref="C17:H17">SUM(C18:C28)</f>
        <v>134221000</v>
      </c>
      <c r="D17" s="146">
        <f t="shared" si="2"/>
        <v>10664815.15</v>
      </c>
      <c r="E17" s="146">
        <f t="shared" si="2"/>
        <v>144885815.15</v>
      </c>
      <c r="F17" s="146">
        <f t="shared" si="2"/>
        <v>108594532.08</v>
      </c>
      <c r="G17" s="146">
        <f t="shared" si="2"/>
        <v>108594532.08</v>
      </c>
      <c r="H17" s="146">
        <f t="shared" si="2"/>
        <v>-25626467.92</v>
      </c>
    </row>
    <row r="18" spans="2:8" ht="12.75">
      <c r="B18" s="145" t="s">
        <v>503</v>
      </c>
      <c r="C18" s="94">
        <v>134221000</v>
      </c>
      <c r="D18" s="135">
        <v>10664815.15</v>
      </c>
      <c r="E18" s="94">
        <f aca="true" t="shared" si="3" ref="E18:E28">C18+D18</f>
        <v>144885815.15</v>
      </c>
      <c r="F18" s="135">
        <v>108594532.08</v>
      </c>
      <c r="G18" s="135">
        <v>108594532.08</v>
      </c>
      <c r="H18" s="94">
        <f aca="true" t="shared" si="4" ref="H18:H28">G18-C18</f>
        <v>-25626467.92</v>
      </c>
    </row>
    <row r="19" spans="2:8" ht="12.75">
      <c r="B19" s="145" t="s">
        <v>502</v>
      </c>
      <c r="C19" s="94"/>
      <c r="D19" s="135"/>
      <c r="E19" s="94">
        <f t="shared" si="3"/>
        <v>0</v>
      </c>
      <c r="F19" s="135"/>
      <c r="G19" s="135"/>
      <c r="H19" s="94">
        <f t="shared" si="4"/>
        <v>0</v>
      </c>
    </row>
    <row r="20" spans="2:8" ht="12.75">
      <c r="B20" s="145" t="s">
        <v>501</v>
      </c>
      <c r="C20" s="94"/>
      <c r="D20" s="135"/>
      <c r="E20" s="94">
        <f t="shared" si="3"/>
        <v>0</v>
      </c>
      <c r="F20" s="135"/>
      <c r="G20" s="135"/>
      <c r="H20" s="94">
        <f t="shared" si="4"/>
        <v>0</v>
      </c>
    </row>
    <row r="21" spans="2:8" ht="12.75">
      <c r="B21" s="145" t="s">
        <v>500</v>
      </c>
      <c r="C21" s="94"/>
      <c r="D21" s="135"/>
      <c r="E21" s="94">
        <f t="shared" si="3"/>
        <v>0</v>
      </c>
      <c r="F21" s="135"/>
      <c r="G21" s="135"/>
      <c r="H21" s="94">
        <f t="shared" si="4"/>
        <v>0</v>
      </c>
    </row>
    <row r="22" spans="2:8" ht="12.75">
      <c r="B22" s="145" t="s">
        <v>499</v>
      </c>
      <c r="C22" s="94"/>
      <c r="D22" s="135"/>
      <c r="E22" s="94">
        <f t="shared" si="3"/>
        <v>0</v>
      </c>
      <c r="F22" s="135"/>
      <c r="G22" s="135"/>
      <c r="H22" s="94">
        <f t="shared" si="4"/>
        <v>0</v>
      </c>
    </row>
    <row r="23" spans="2:8" ht="25.5">
      <c r="B23" s="141" t="s">
        <v>498</v>
      </c>
      <c r="C23" s="94"/>
      <c r="D23" s="135"/>
      <c r="E23" s="94">
        <f t="shared" si="3"/>
        <v>0</v>
      </c>
      <c r="F23" s="135"/>
      <c r="G23" s="135"/>
      <c r="H23" s="94">
        <f t="shared" si="4"/>
        <v>0</v>
      </c>
    </row>
    <row r="24" spans="2:8" ht="25.5">
      <c r="B24" s="141" t="s">
        <v>497</v>
      </c>
      <c r="C24" s="94"/>
      <c r="D24" s="135"/>
      <c r="E24" s="94">
        <f t="shared" si="3"/>
        <v>0</v>
      </c>
      <c r="F24" s="135"/>
      <c r="G24" s="135"/>
      <c r="H24" s="94">
        <f t="shared" si="4"/>
        <v>0</v>
      </c>
    </row>
    <row r="25" spans="2:8" ht="12.75">
      <c r="B25" s="145" t="s">
        <v>496</v>
      </c>
      <c r="C25" s="94"/>
      <c r="D25" s="135"/>
      <c r="E25" s="94">
        <f t="shared" si="3"/>
        <v>0</v>
      </c>
      <c r="F25" s="135"/>
      <c r="G25" s="135"/>
      <c r="H25" s="94">
        <f t="shared" si="4"/>
        <v>0</v>
      </c>
    </row>
    <row r="26" spans="2:8" ht="12.75">
      <c r="B26" s="145" t="s">
        <v>495</v>
      </c>
      <c r="C26" s="94"/>
      <c r="D26" s="135"/>
      <c r="E26" s="94">
        <f t="shared" si="3"/>
        <v>0</v>
      </c>
      <c r="F26" s="135"/>
      <c r="G26" s="135"/>
      <c r="H26" s="94">
        <f t="shared" si="4"/>
        <v>0</v>
      </c>
    </row>
    <row r="27" spans="2:8" ht="12.75">
      <c r="B27" s="145" t="s">
        <v>494</v>
      </c>
      <c r="C27" s="94"/>
      <c r="D27" s="135"/>
      <c r="E27" s="94">
        <f t="shared" si="3"/>
        <v>0</v>
      </c>
      <c r="F27" s="135"/>
      <c r="G27" s="135"/>
      <c r="H27" s="94">
        <f t="shared" si="4"/>
        <v>0</v>
      </c>
    </row>
    <row r="28" spans="2:8" ht="25.5">
      <c r="B28" s="141" t="s">
        <v>493</v>
      </c>
      <c r="C28" s="94"/>
      <c r="D28" s="135"/>
      <c r="E28" s="94">
        <f t="shared" si="3"/>
        <v>0</v>
      </c>
      <c r="F28" s="135"/>
      <c r="G28" s="135"/>
      <c r="H28" s="94">
        <f t="shared" si="4"/>
        <v>0</v>
      </c>
    </row>
    <row r="29" spans="2:8" ht="25.5">
      <c r="B29" s="66" t="s">
        <v>492</v>
      </c>
      <c r="C29" s="94">
        <f aca="true" t="shared" si="5" ref="C29:H29">SUM(C30:C34)</f>
        <v>0</v>
      </c>
      <c r="D29" s="94">
        <f t="shared" si="5"/>
        <v>0</v>
      </c>
      <c r="E29" s="94">
        <f t="shared" si="5"/>
        <v>0</v>
      </c>
      <c r="F29" s="94">
        <f t="shared" si="5"/>
        <v>0</v>
      </c>
      <c r="G29" s="94">
        <f t="shared" si="5"/>
        <v>0</v>
      </c>
      <c r="H29" s="94">
        <f t="shared" si="5"/>
        <v>0</v>
      </c>
    </row>
    <row r="30" spans="2:8" ht="12.75">
      <c r="B30" s="145" t="s">
        <v>491</v>
      </c>
      <c r="C30" s="94"/>
      <c r="D30" s="135"/>
      <c r="E30" s="94">
        <f aca="true" t="shared" si="6" ref="E30:E35">C30+D30</f>
        <v>0</v>
      </c>
      <c r="F30" s="135"/>
      <c r="G30" s="135"/>
      <c r="H30" s="94">
        <f aca="true" t="shared" si="7" ref="H30:H35">G30-C30</f>
        <v>0</v>
      </c>
    </row>
    <row r="31" spans="2:8" ht="12.75">
      <c r="B31" s="145" t="s">
        <v>490</v>
      </c>
      <c r="C31" s="94"/>
      <c r="D31" s="135"/>
      <c r="E31" s="94">
        <f t="shared" si="6"/>
        <v>0</v>
      </c>
      <c r="F31" s="135"/>
      <c r="G31" s="135"/>
      <c r="H31" s="94">
        <f t="shared" si="7"/>
        <v>0</v>
      </c>
    </row>
    <row r="32" spans="2:8" ht="12.75">
      <c r="B32" s="145" t="s">
        <v>489</v>
      </c>
      <c r="C32" s="94"/>
      <c r="D32" s="135"/>
      <c r="E32" s="94">
        <f t="shared" si="6"/>
        <v>0</v>
      </c>
      <c r="F32" s="135"/>
      <c r="G32" s="135"/>
      <c r="H32" s="94">
        <f t="shared" si="7"/>
        <v>0</v>
      </c>
    </row>
    <row r="33" spans="2:8" ht="25.5">
      <c r="B33" s="141" t="s">
        <v>488</v>
      </c>
      <c r="C33" s="94"/>
      <c r="D33" s="135"/>
      <c r="E33" s="94">
        <f t="shared" si="6"/>
        <v>0</v>
      </c>
      <c r="F33" s="135"/>
      <c r="G33" s="135"/>
      <c r="H33" s="94">
        <f t="shared" si="7"/>
        <v>0</v>
      </c>
    </row>
    <row r="34" spans="2:8" ht="12.75">
      <c r="B34" s="145" t="s">
        <v>487</v>
      </c>
      <c r="C34" s="94"/>
      <c r="D34" s="135"/>
      <c r="E34" s="94">
        <f t="shared" si="6"/>
        <v>0</v>
      </c>
      <c r="F34" s="135"/>
      <c r="G34" s="135"/>
      <c r="H34" s="94">
        <f t="shared" si="7"/>
        <v>0</v>
      </c>
    </row>
    <row r="35" spans="2:8" ht="12.75">
      <c r="B35" s="62" t="s">
        <v>486</v>
      </c>
      <c r="C35" s="94"/>
      <c r="D35" s="135"/>
      <c r="E35" s="94">
        <f t="shared" si="6"/>
        <v>0</v>
      </c>
      <c r="F35" s="135"/>
      <c r="G35" s="135"/>
      <c r="H35" s="94">
        <f t="shared" si="7"/>
        <v>0</v>
      </c>
    </row>
    <row r="36" spans="2:8" ht="12.75">
      <c r="B36" s="62" t="s">
        <v>485</v>
      </c>
      <c r="C36" s="94">
        <f aca="true" t="shared" si="8" ref="C36:H36">C37</f>
        <v>0</v>
      </c>
      <c r="D36" s="94">
        <f t="shared" si="8"/>
        <v>0</v>
      </c>
      <c r="E36" s="94">
        <f t="shared" si="8"/>
        <v>0</v>
      </c>
      <c r="F36" s="94">
        <f t="shared" si="8"/>
        <v>0</v>
      </c>
      <c r="G36" s="94">
        <f t="shared" si="8"/>
        <v>0</v>
      </c>
      <c r="H36" s="94">
        <f t="shared" si="8"/>
        <v>0</v>
      </c>
    </row>
    <row r="37" spans="2:8" ht="12.75">
      <c r="B37" s="145" t="s">
        <v>484</v>
      </c>
      <c r="C37" s="94"/>
      <c r="D37" s="135"/>
      <c r="E37" s="94">
        <f>C37+D37</f>
        <v>0</v>
      </c>
      <c r="F37" s="135"/>
      <c r="G37" s="135"/>
      <c r="H37" s="94">
        <f>G37-C37</f>
        <v>0</v>
      </c>
    </row>
    <row r="38" spans="2:8" ht="12.75">
      <c r="B38" s="62" t="s">
        <v>483</v>
      </c>
      <c r="C38" s="94">
        <f aca="true" t="shared" si="9" ref="C38:H38">C39+C40</f>
        <v>0</v>
      </c>
      <c r="D38" s="94">
        <f t="shared" si="9"/>
        <v>0</v>
      </c>
      <c r="E38" s="94">
        <f t="shared" si="9"/>
        <v>0</v>
      </c>
      <c r="F38" s="94">
        <f t="shared" si="9"/>
        <v>0</v>
      </c>
      <c r="G38" s="94">
        <f t="shared" si="9"/>
        <v>0</v>
      </c>
      <c r="H38" s="94">
        <f t="shared" si="9"/>
        <v>0</v>
      </c>
    </row>
    <row r="39" spans="2:8" ht="12.75">
      <c r="B39" s="145" t="s">
        <v>482</v>
      </c>
      <c r="C39" s="94"/>
      <c r="D39" s="135"/>
      <c r="E39" s="94">
        <f>C39+D39</f>
        <v>0</v>
      </c>
      <c r="F39" s="135"/>
      <c r="G39" s="135"/>
      <c r="H39" s="94">
        <f>G39-C39</f>
        <v>0</v>
      </c>
    </row>
    <row r="40" spans="2:8" ht="12.75">
      <c r="B40" s="145" t="s">
        <v>481</v>
      </c>
      <c r="C40" s="94"/>
      <c r="D40" s="135"/>
      <c r="E40" s="94">
        <f>C40+D40</f>
        <v>0</v>
      </c>
      <c r="F40" s="135"/>
      <c r="G40" s="135"/>
      <c r="H40" s="94">
        <f>G40-C40</f>
        <v>0</v>
      </c>
    </row>
    <row r="41" spans="2:8" ht="12.75">
      <c r="B41" s="138"/>
      <c r="C41" s="94"/>
      <c r="D41" s="135"/>
      <c r="E41" s="94"/>
      <c r="F41" s="135"/>
      <c r="G41" s="135"/>
      <c r="H41" s="94"/>
    </row>
    <row r="42" spans="2:8" ht="25.5">
      <c r="B42" s="75" t="s">
        <v>480</v>
      </c>
      <c r="C42" s="134">
        <f aca="true" t="shared" si="10" ref="C42:H42">C10+C11+C12+C13+C14+C15+C16+C17+C29+C35+C36+C38</f>
        <v>134221000</v>
      </c>
      <c r="D42" s="144">
        <f t="shared" si="10"/>
        <v>10664815.15</v>
      </c>
      <c r="E42" s="144">
        <f t="shared" si="10"/>
        <v>144885815.15</v>
      </c>
      <c r="F42" s="144">
        <f t="shared" si="10"/>
        <v>108594532.08</v>
      </c>
      <c r="G42" s="144">
        <f t="shared" si="10"/>
        <v>108594532.08</v>
      </c>
      <c r="H42" s="144">
        <f t="shared" si="10"/>
        <v>-25626467.92</v>
      </c>
    </row>
    <row r="43" spans="2:8" ht="12.75">
      <c r="B43" s="64"/>
      <c r="C43" s="94"/>
      <c r="D43" s="64"/>
      <c r="E43" s="95"/>
      <c r="F43" s="64"/>
      <c r="G43" s="64"/>
      <c r="H43" s="95"/>
    </row>
    <row r="44" spans="2:8" ht="25.5">
      <c r="B44" s="75" t="s">
        <v>479</v>
      </c>
      <c r="C44" s="143"/>
      <c r="D44" s="142"/>
      <c r="E44" s="143"/>
      <c r="F44" s="142"/>
      <c r="G44" s="142"/>
      <c r="H44" s="94"/>
    </row>
    <row r="45" spans="2:8" ht="12.75">
      <c r="B45" s="138"/>
      <c r="C45" s="94"/>
      <c r="D45" s="137"/>
      <c r="E45" s="94"/>
      <c r="F45" s="137"/>
      <c r="G45" s="137"/>
      <c r="H45" s="94"/>
    </row>
    <row r="46" spans="2:8" ht="12.75">
      <c r="B46" s="57" t="s">
        <v>478</v>
      </c>
      <c r="C46" s="94"/>
      <c r="D46" s="135"/>
      <c r="E46" s="94"/>
      <c r="F46" s="135"/>
      <c r="G46" s="135"/>
      <c r="H46" s="94"/>
    </row>
    <row r="47" spans="2:8" ht="12.75">
      <c r="B47" s="62" t="s">
        <v>477</v>
      </c>
      <c r="C47" s="94">
        <f aca="true" t="shared" si="11" ref="C47:H47">SUM(C48:C55)</f>
        <v>5585118566</v>
      </c>
      <c r="D47" s="94">
        <f t="shared" si="11"/>
        <v>18292605.12</v>
      </c>
      <c r="E47" s="94">
        <f t="shared" si="11"/>
        <v>5603411171.12</v>
      </c>
      <c r="F47" s="94">
        <f t="shared" si="11"/>
        <v>3242067258.3</v>
      </c>
      <c r="G47" s="94">
        <f t="shared" si="11"/>
        <v>3242067258.3</v>
      </c>
      <c r="H47" s="94">
        <f t="shared" si="11"/>
        <v>-2343051307.7</v>
      </c>
    </row>
    <row r="48" spans="2:8" ht="25.5">
      <c r="B48" s="141" t="s">
        <v>476</v>
      </c>
      <c r="C48" s="94">
        <v>5585118566</v>
      </c>
      <c r="D48" s="135">
        <v>18292605.12</v>
      </c>
      <c r="E48" s="94">
        <f aca="true" t="shared" si="12" ref="E48:E55">C48+D48</f>
        <v>5603411171.12</v>
      </c>
      <c r="F48" s="135">
        <v>3242067258.3</v>
      </c>
      <c r="G48" s="135">
        <v>3242067258.3</v>
      </c>
      <c r="H48" s="94">
        <f aca="true" t="shared" si="13" ref="H48:H55">G48-C48</f>
        <v>-2343051307.7</v>
      </c>
    </row>
    <row r="49" spans="2:8" ht="25.5">
      <c r="B49" s="141" t="s">
        <v>475</v>
      </c>
      <c r="C49" s="94"/>
      <c r="D49" s="135"/>
      <c r="E49" s="94">
        <f t="shared" si="12"/>
        <v>0</v>
      </c>
      <c r="F49" s="135"/>
      <c r="G49" s="135"/>
      <c r="H49" s="94">
        <f t="shared" si="13"/>
        <v>0</v>
      </c>
    </row>
    <row r="50" spans="2:8" ht="25.5">
      <c r="B50" s="141" t="s">
        <v>474</v>
      </c>
      <c r="C50" s="94"/>
      <c r="D50" s="135"/>
      <c r="E50" s="94">
        <f t="shared" si="12"/>
        <v>0</v>
      </c>
      <c r="F50" s="135"/>
      <c r="G50" s="135"/>
      <c r="H50" s="94">
        <f t="shared" si="13"/>
        <v>0</v>
      </c>
    </row>
    <row r="51" spans="2:8" ht="38.25">
      <c r="B51" s="141" t="s">
        <v>473</v>
      </c>
      <c r="C51" s="94"/>
      <c r="D51" s="135"/>
      <c r="E51" s="94">
        <f t="shared" si="12"/>
        <v>0</v>
      </c>
      <c r="F51" s="135"/>
      <c r="G51" s="135"/>
      <c r="H51" s="94">
        <f t="shared" si="13"/>
        <v>0</v>
      </c>
    </row>
    <row r="52" spans="2:8" ht="12.75">
      <c r="B52" s="141" t="s">
        <v>472</v>
      </c>
      <c r="C52" s="94"/>
      <c r="D52" s="135"/>
      <c r="E52" s="94">
        <f t="shared" si="12"/>
        <v>0</v>
      </c>
      <c r="F52" s="135"/>
      <c r="G52" s="135"/>
      <c r="H52" s="94">
        <f t="shared" si="13"/>
        <v>0</v>
      </c>
    </row>
    <row r="53" spans="2:8" ht="25.5">
      <c r="B53" s="141" t="s">
        <v>471</v>
      </c>
      <c r="C53" s="94"/>
      <c r="D53" s="135"/>
      <c r="E53" s="94">
        <f t="shared" si="12"/>
        <v>0</v>
      </c>
      <c r="F53" s="135"/>
      <c r="G53" s="135"/>
      <c r="H53" s="94">
        <f t="shared" si="13"/>
        <v>0</v>
      </c>
    </row>
    <row r="54" spans="2:8" ht="25.5">
      <c r="B54" s="141" t="s">
        <v>470</v>
      </c>
      <c r="C54" s="94"/>
      <c r="D54" s="135"/>
      <c r="E54" s="94">
        <f t="shared" si="12"/>
        <v>0</v>
      </c>
      <c r="F54" s="135"/>
      <c r="G54" s="135"/>
      <c r="H54" s="94">
        <f t="shared" si="13"/>
        <v>0</v>
      </c>
    </row>
    <row r="55" spans="2:8" ht="25.5">
      <c r="B55" s="141" t="s">
        <v>469</v>
      </c>
      <c r="C55" s="94"/>
      <c r="D55" s="135"/>
      <c r="E55" s="94">
        <f t="shared" si="12"/>
        <v>0</v>
      </c>
      <c r="F55" s="135"/>
      <c r="G55" s="135"/>
      <c r="H55" s="94">
        <f t="shared" si="13"/>
        <v>0</v>
      </c>
    </row>
    <row r="56" spans="2:8" ht="12.75">
      <c r="B56" s="66" t="s">
        <v>468</v>
      </c>
      <c r="C56" s="94">
        <f aca="true" t="shared" si="14" ref="C56:H56">SUM(C57:C60)</f>
        <v>0</v>
      </c>
      <c r="D56" s="94">
        <f t="shared" si="14"/>
        <v>0</v>
      </c>
      <c r="E56" s="94">
        <f t="shared" si="14"/>
        <v>0</v>
      </c>
      <c r="F56" s="94">
        <f t="shared" si="14"/>
        <v>0</v>
      </c>
      <c r="G56" s="94">
        <f t="shared" si="14"/>
        <v>0</v>
      </c>
      <c r="H56" s="94">
        <f t="shared" si="14"/>
        <v>0</v>
      </c>
    </row>
    <row r="57" spans="2:8" ht="12.75">
      <c r="B57" s="141" t="s">
        <v>467</v>
      </c>
      <c r="C57" s="94"/>
      <c r="D57" s="135"/>
      <c r="E57" s="94">
        <f>C57+D57</f>
        <v>0</v>
      </c>
      <c r="F57" s="135"/>
      <c r="G57" s="135"/>
      <c r="H57" s="94">
        <f>G57-C57</f>
        <v>0</v>
      </c>
    </row>
    <row r="58" spans="2:8" ht="12.75">
      <c r="B58" s="141" t="s">
        <v>466</v>
      </c>
      <c r="C58" s="94"/>
      <c r="D58" s="135"/>
      <c r="E58" s="94">
        <f>C58+D58</f>
        <v>0</v>
      </c>
      <c r="F58" s="135"/>
      <c r="G58" s="135"/>
      <c r="H58" s="94">
        <f>G58-C58</f>
        <v>0</v>
      </c>
    </row>
    <row r="59" spans="2:8" ht="12.75">
      <c r="B59" s="141" t="s">
        <v>465</v>
      </c>
      <c r="C59" s="94"/>
      <c r="D59" s="135"/>
      <c r="E59" s="94">
        <f>C59+D59</f>
        <v>0</v>
      </c>
      <c r="F59" s="135"/>
      <c r="G59" s="135"/>
      <c r="H59" s="94">
        <f>G59-C59</f>
        <v>0</v>
      </c>
    </row>
    <row r="60" spans="2:8" ht="12.75">
      <c r="B60" s="141" t="s">
        <v>464</v>
      </c>
      <c r="C60" s="94"/>
      <c r="D60" s="135"/>
      <c r="E60" s="94">
        <f>C60+D60</f>
        <v>0</v>
      </c>
      <c r="F60" s="135"/>
      <c r="G60" s="135"/>
      <c r="H60" s="94">
        <f>G60-C60</f>
        <v>0</v>
      </c>
    </row>
    <row r="61" spans="2:8" ht="12.75">
      <c r="B61" s="66" t="s">
        <v>463</v>
      </c>
      <c r="C61" s="94">
        <f aca="true" t="shared" si="15" ref="C61:H61">C62+C63</f>
        <v>0</v>
      </c>
      <c r="D61" s="94">
        <f t="shared" si="15"/>
        <v>0</v>
      </c>
      <c r="E61" s="94">
        <f t="shared" si="15"/>
        <v>0</v>
      </c>
      <c r="F61" s="94">
        <f t="shared" si="15"/>
        <v>0</v>
      </c>
      <c r="G61" s="94">
        <f t="shared" si="15"/>
        <v>0</v>
      </c>
      <c r="H61" s="94">
        <f t="shared" si="15"/>
        <v>0</v>
      </c>
    </row>
    <row r="62" spans="2:8" ht="25.5">
      <c r="B62" s="141" t="s">
        <v>462</v>
      </c>
      <c r="C62" s="94"/>
      <c r="D62" s="135"/>
      <c r="E62" s="94">
        <f>C62+D62</f>
        <v>0</v>
      </c>
      <c r="F62" s="135"/>
      <c r="G62" s="135"/>
      <c r="H62" s="94">
        <f>G62-C62</f>
        <v>0</v>
      </c>
    </row>
    <row r="63" spans="2:8" ht="12.75">
      <c r="B63" s="141" t="s">
        <v>461</v>
      </c>
      <c r="C63" s="94"/>
      <c r="D63" s="135"/>
      <c r="E63" s="94">
        <f>C63+D63</f>
        <v>0</v>
      </c>
      <c r="F63" s="135"/>
      <c r="G63" s="135"/>
      <c r="H63" s="94">
        <f>G63-C63</f>
        <v>0</v>
      </c>
    </row>
    <row r="64" spans="2:8" ht="38.25">
      <c r="B64" s="66" t="s">
        <v>460</v>
      </c>
      <c r="C64" s="94"/>
      <c r="D64" s="135"/>
      <c r="E64" s="94">
        <f>C64+D64</f>
        <v>0</v>
      </c>
      <c r="F64" s="135"/>
      <c r="G64" s="135"/>
      <c r="H64" s="94">
        <f>G64-C64</f>
        <v>0</v>
      </c>
    </row>
    <row r="65" spans="2:8" ht="12.75">
      <c r="B65" s="140" t="s">
        <v>459</v>
      </c>
      <c r="C65" s="103"/>
      <c r="D65" s="139"/>
      <c r="E65" s="103">
        <f>C65+D65</f>
        <v>0</v>
      </c>
      <c r="F65" s="139"/>
      <c r="G65" s="139"/>
      <c r="H65" s="103">
        <f>G65-C65</f>
        <v>0</v>
      </c>
    </row>
    <row r="66" spans="2:8" ht="12.75">
      <c r="B66" s="138"/>
      <c r="C66" s="94"/>
      <c r="D66" s="137"/>
      <c r="E66" s="94"/>
      <c r="F66" s="137"/>
      <c r="G66" s="137"/>
      <c r="H66" s="94"/>
    </row>
    <row r="67" spans="2:8" ht="25.5">
      <c r="B67" s="75" t="s">
        <v>458</v>
      </c>
      <c r="C67" s="134">
        <f aca="true" t="shared" si="16" ref="C67:H67">C47+C56+C61+C64+C65</f>
        <v>5585118566</v>
      </c>
      <c r="D67" s="134">
        <f t="shared" si="16"/>
        <v>18292605.12</v>
      </c>
      <c r="E67" s="134">
        <f t="shared" si="16"/>
        <v>5603411171.12</v>
      </c>
      <c r="F67" s="134">
        <f t="shared" si="16"/>
        <v>3242067258.3</v>
      </c>
      <c r="G67" s="134">
        <f t="shared" si="16"/>
        <v>3242067258.3</v>
      </c>
      <c r="H67" s="134">
        <f t="shared" si="16"/>
        <v>-2343051307.7</v>
      </c>
    </row>
    <row r="68" spans="2:8" ht="12.75">
      <c r="B68" s="136"/>
      <c r="C68" s="94"/>
      <c r="D68" s="137"/>
      <c r="E68" s="94"/>
      <c r="F68" s="137"/>
      <c r="G68" s="137"/>
      <c r="H68" s="94"/>
    </row>
    <row r="69" spans="2:8" ht="25.5">
      <c r="B69" s="75" t="s">
        <v>457</v>
      </c>
      <c r="C69" s="134">
        <f aca="true" t="shared" si="17" ref="C69:H69">C70</f>
        <v>0</v>
      </c>
      <c r="D69" s="134">
        <f t="shared" si="17"/>
        <v>0</v>
      </c>
      <c r="E69" s="134">
        <f t="shared" si="17"/>
        <v>0</v>
      </c>
      <c r="F69" s="134">
        <f t="shared" si="17"/>
        <v>0</v>
      </c>
      <c r="G69" s="134">
        <f t="shared" si="17"/>
        <v>0</v>
      </c>
      <c r="H69" s="134">
        <f t="shared" si="17"/>
        <v>0</v>
      </c>
    </row>
    <row r="70" spans="2:8" ht="12.75">
      <c r="B70" s="136" t="s">
        <v>456</v>
      </c>
      <c r="C70" s="94"/>
      <c r="D70" s="135"/>
      <c r="E70" s="94">
        <f>C70+D70</f>
        <v>0</v>
      </c>
      <c r="F70" s="135"/>
      <c r="G70" s="135"/>
      <c r="H70" s="94">
        <f>G70-C70</f>
        <v>0</v>
      </c>
    </row>
    <row r="71" spans="2:8" ht="12.75">
      <c r="B71" s="136"/>
      <c r="C71" s="94"/>
      <c r="D71" s="135"/>
      <c r="E71" s="94"/>
      <c r="F71" s="135"/>
      <c r="G71" s="135"/>
      <c r="H71" s="94"/>
    </row>
    <row r="72" spans="2:11" ht="12.75">
      <c r="B72" s="75" t="s">
        <v>455</v>
      </c>
      <c r="C72" s="134">
        <f aca="true" t="shared" si="18" ref="C72:H72">C42+C67+C69</f>
        <v>5719339566</v>
      </c>
      <c r="D72" s="134">
        <f t="shared" si="18"/>
        <v>28957420.270000003</v>
      </c>
      <c r="E72" s="134">
        <f t="shared" si="18"/>
        <v>5748296986.2699995</v>
      </c>
      <c r="F72" s="134">
        <f t="shared" si="18"/>
        <v>3350661790.38</v>
      </c>
      <c r="G72" s="134">
        <f t="shared" si="18"/>
        <v>3350661790.38</v>
      </c>
      <c r="H72" s="134">
        <f t="shared" si="18"/>
        <v>-2368677775.62</v>
      </c>
      <c r="K72" s="70"/>
    </row>
    <row r="73" spans="2:8" ht="12.75">
      <c r="B73" s="136"/>
      <c r="C73" s="94"/>
      <c r="D73" s="135"/>
      <c r="E73" s="94"/>
      <c r="F73" s="135"/>
      <c r="G73" s="135"/>
      <c r="H73" s="94"/>
    </row>
    <row r="74" spans="2:8" ht="12.75">
      <c r="B74" s="75" t="s">
        <v>451</v>
      </c>
      <c r="C74" s="94"/>
      <c r="D74" s="135"/>
      <c r="E74" s="94"/>
      <c r="F74" s="135"/>
      <c r="G74" s="135"/>
      <c r="H74" s="94"/>
    </row>
    <row r="75" spans="2:8" ht="25.5">
      <c r="B75" s="136" t="s">
        <v>454</v>
      </c>
      <c r="C75" s="94"/>
      <c r="D75" s="135"/>
      <c r="E75" s="94">
        <f>C75+D75</f>
        <v>0</v>
      </c>
      <c r="F75" s="135"/>
      <c r="G75" s="135"/>
      <c r="H75" s="94">
        <f>G75-C75</f>
        <v>0</v>
      </c>
    </row>
    <row r="76" spans="2:8" ht="25.5">
      <c r="B76" s="136" t="s">
        <v>453</v>
      </c>
      <c r="C76" s="94"/>
      <c r="D76" s="135"/>
      <c r="E76" s="94">
        <f>C76+D76</f>
        <v>0</v>
      </c>
      <c r="F76" s="135"/>
      <c r="G76" s="135"/>
      <c r="H76" s="94">
        <f>G76-C76</f>
        <v>0</v>
      </c>
    </row>
    <row r="77" spans="2:8" ht="25.5">
      <c r="B77" s="75" t="s">
        <v>452</v>
      </c>
      <c r="C77" s="134">
        <f aca="true" t="shared" si="19" ref="C77:H77">SUM(C75:C76)</f>
        <v>0</v>
      </c>
      <c r="D77" s="134">
        <f t="shared" si="19"/>
        <v>0</v>
      </c>
      <c r="E77" s="134">
        <f t="shared" si="19"/>
        <v>0</v>
      </c>
      <c r="F77" s="134">
        <f t="shared" si="19"/>
        <v>0</v>
      </c>
      <c r="G77" s="134">
        <f t="shared" si="19"/>
        <v>0</v>
      </c>
      <c r="H77" s="134">
        <f t="shared" si="19"/>
        <v>0</v>
      </c>
    </row>
    <row r="78" spans="2:8" ht="13.5" thickBot="1">
      <c r="B78" s="133"/>
      <c r="C78" s="87"/>
      <c r="D78" s="132"/>
      <c r="E78" s="87"/>
      <c r="F78" s="132"/>
      <c r="G78" s="132"/>
      <c r="H78" s="87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10117238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22"/>
  <sheetViews>
    <sheetView zoomScalePageLayoutView="0" workbookViewId="0" topLeftCell="A1">
      <pane ySplit="8" topLeftCell="A99" activePane="bottomLeft" state="frozen"/>
      <selection pane="topLeft" activeCell="K99" sqref="K99"/>
      <selection pane="bottomLeft" activeCell="K99" sqref="K9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00390625" style="1" bestFit="1" customWidth="1"/>
    <col min="4" max="4" width="17.57421875" style="1" bestFit="1" customWidth="1"/>
    <col min="5" max="7" width="18.71093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04" t="s">
        <v>120</v>
      </c>
      <c r="C2" s="205"/>
      <c r="D2" s="205"/>
      <c r="E2" s="205"/>
      <c r="F2" s="205"/>
      <c r="G2" s="205"/>
      <c r="H2" s="206"/>
    </row>
    <row r="3" spans="2:8" ht="12.75">
      <c r="B3" s="163" t="s">
        <v>325</v>
      </c>
      <c r="C3" s="207"/>
      <c r="D3" s="207"/>
      <c r="E3" s="207"/>
      <c r="F3" s="207"/>
      <c r="G3" s="207"/>
      <c r="H3" s="165"/>
    </row>
    <row r="4" spans="2:8" ht="12.75">
      <c r="B4" s="163" t="s">
        <v>415</v>
      </c>
      <c r="C4" s="207"/>
      <c r="D4" s="207"/>
      <c r="E4" s="207"/>
      <c r="F4" s="207"/>
      <c r="G4" s="207"/>
      <c r="H4" s="165"/>
    </row>
    <row r="5" spans="2:8" ht="12.75">
      <c r="B5" s="163" t="s">
        <v>173</v>
      </c>
      <c r="C5" s="207"/>
      <c r="D5" s="207"/>
      <c r="E5" s="207"/>
      <c r="F5" s="207"/>
      <c r="G5" s="207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87" t="s">
        <v>2</v>
      </c>
      <c r="C7" s="201" t="s">
        <v>323</v>
      </c>
      <c r="D7" s="202"/>
      <c r="E7" s="202"/>
      <c r="F7" s="202"/>
      <c r="G7" s="203"/>
      <c r="H7" s="187" t="s">
        <v>322</v>
      </c>
    </row>
    <row r="8" spans="2:8" ht="26.25" thickBot="1">
      <c r="B8" s="188"/>
      <c r="C8" s="21" t="s">
        <v>242</v>
      </c>
      <c r="D8" s="21" t="s">
        <v>414</v>
      </c>
      <c r="E8" s="21" t="s">
        <v>413</v>
      </c>
      <c r="F8" s="21" t="s">
        <v>212</v>
      </c>
      <c r="G8" s="21" t="s">
        <v>210</v>
      </c>
      <c r="H8" s="188"/>
    </row>
    <row r="9" spans="2:8" ht="12.75">
      <c r="B9" s="112" t="s">
        <v>412</v>
      </c>
      <c r="C9" s="118">
        <f aca="true" t="shared" si="0" ref="C9:H9">SUM(C10:C94)</f>
        <v>134220999.99999994</v>
      </c>
      <c r="D9" s="118">
        <f t="shared" si="0"/>
        <v>10664815.149999999</v>
      </c>
      <c r="E9" s="118">
        <f t="shared" si="0"/>
        <v>144885815.15</v>
      </c>
      <c r="F9" s="118">
        <f t="shared" si="0"/>
        <v>69998136.55999997</v>
      </c>
      <c r="G9" s="118">
        <f t="shared" si="0"/>
        <v>64355305.60999999</v>
      </c>
      <c r="H9" s="118">
        <f t="shared" si="0"/>
        <v>74887678.58999999</v>
      </c>
    </row>
    <row r="10" spans="2:8" ht="12.75" customHeight="1">
      <c r="B10" s="114" t="s">
        <v>410</v>
      </c>
      <c r="C10" s="115">
        <v>3200196.09</v>
      </c>
      <c r="D10" s="115">
        <v>1939870.64</v>
      </c>
      <c r="E10" s="115">
        <f aca="true" t="shared" si="1" ref="E10:E41">C10+D10</f>
        <v>5140066.7299999995</v>
      </c>
      <c r="F10" s="115">
        <v>5140066.72</v>
      </c>
      <c r="G10" s="115">
        <v>4706766.8</v>
      </c>
      <c r="H10" s="94">
        <f aca="true" t="shared" si="2" ref="H10:H41">E10-F10</f>
        <v>0.009999999776482582</v>
      </c>
    </row>
    <row r="11" spans="2:8" ht="12.75">
      <c r="B11" s="114" t="s">
        <v>409</v>
      </c>
      <c r="C11" s="9">
        <v>0</v>
      </c>
      <c r="D11" s="9">
        <v>53163.06</v>
      </c>
      <c r="E11" s="9">
        <f t="shared" si="1"/>
        <v>53163.06</v>
      </c>
      <c r="F11" s="9">
        <v>53163.06</v>
      </c>
      <c r="G11" s="9">
        <v>53163.06</v>
      </c>
      <c r="H11" s="94">
        <f t="shared" si="2"/>
        <v>0</v>
      </c>
    </row>
    <row r="12" spans="2:8" ht="12.75">
      <c r="B12" s="114" t="s">
        <v>408</v>
      </c>
      <c r="C12" s="9">
        <v>542139</v>
      </c>
      <c r="D12" s="9">
        <v>-162014.81</v>
      </c>
      <c r="E12" s="9">
        <f t="shared" si="1"/>
        <v>380124.19</v>
      </c>
      <c r="F12" s="9">
        <v>120099.99</v>
      </c>
      <c r="G12" s="9">
        <v>120099.99</v>
      </c>
      <c r="H12" s="94">
        <f t="shared" si="2"/>
        <v>260024.2</v>
      </c>
    </row>
    <row r="13" spans="2:8" ht="12.75">
      <c r="B13" s="114" t="s">
        <v>407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4">
        <f t="shared" si="2"/>
        <v>0</v>
      </c>
    </row>
    <row r="14" spans="2:8" ht="12.75">
      <c r="B14" s="114" t="s">
        <v>406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4">
        <f t="shared" si="2"/>
        <v>0</v>
      </c>
    </row>
    <row r="15" spans="2:8" ht="12.75">
      <c r="B15" s="114" t="s">
        <v>405</v>
      </c>
      <c r="C15" s="9">
        <v>0</v>
      </c>
      <c r="D15" s="9">
        <v>868972.54</v>
      </c>
      <c r="E15" s="9">
        <f t="shared" si="1"/>
        <v>868972.54</v>
      </c>
      <c r="F15" s="9">
        <v>868972.54</v>
      </c>
      <c r="G15" s="9">
        <v>868972.54</v>
      </c>
      <c r="H15" s="94">
        <f t="shared" si="2"/>
        <v>0</v>
      </c>
    </row>
    <row r="16" spans="2:8" ht="12.75">
      <c r="B16" s="114" t="s">
        <v>404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94">
        <f t="shared" si="2"/>
        <v>0</v>
      </c>
    </row>
    <row r="17" spans="2:8" ht="12.75">
      <c r="B17" s="114" t="s">
        <v>403</v>
      </c>
      <c r="C17" s="9">
        <v>167500</v>
      </c>
      <c r="D17" s="9">
        <v>194925.76</v>
      </c>
      <c r="E17" s="9">
        <f t="shared" si="1"/>
        <v>362425.76</v>
      </c>
      <c r="F17" s="9">
        <v>362425.76</v>
      </c>
      <c r="G17" s="9">
        <v>233317.76</v>
      </c>
      <c r="H17" s="94">
        <f t="shared" si="2"/>
        <v>0</v>
      </c>
    </row>
    <row r="18" spans="2:8" ht="12.75">
      <c r="B18" s="113" t="s">
        <v>402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12.75">
      <c r="B19" s="113" t="s">
        <v>401</v>
      </c>
      <c r="C19" s="9">
        <v>0</v>
      </c>
      <c r="D19" s="9">
        <v>66491.2</v>
      </c>
      <c r="E19" s="9">
        <f t="shared" si="1"/>
        <v>66491.2</v>
      </c>
      <c r="F19" s="9">
        <v>66491.2</v>
      </c>
      <c r="G19" s="9">
        <v>66491.2</v>
      </c>
      <c r="H19" s="9">
        <f t="shared" si="2"/>
        <v>0</v>
      </c>
    </row>
    <row r="20" spans="2:8" ht="12.75">
      <c r="B20" s="113" t="s">
        <v>400</v>
      </c>
      <c r="C20" s="9">
        <v>1453600</v>
      </c>
      <c r="D20" s="9">
        <v>106261.8</v>
      </c>
      <c r="E20" s="9">
        <f t="shared" si="1"/>
        <v>1559861.8</v>
      </c>
      <c r="F20" s="9">
        <v>978421.8</v>
      </c>
      <c r="G20" s="9">
        <v>938106</v>
      </c>
      <c r="H20" s="9">
        <f t="shared" si="2"/>
        <v>581440</v>
      </c>
    </row>
    <row r="21" spans="2:8" ht="12.75">
      <c r="B21" s="113" t="s">
        <v>399</v>
      </c>
      <c r="C21" s="9">
        <v>0</v>
      </c>
      <c r="D21" s="9">
        <v>62280.4</v>
      </c>
      <c r="E21" s="9">
        <f t="shared" si="1"/>
        <v>62280.4</v>
      </c>
      <c r="F21" s="9">
        <v>62280.4</v>
      </c>
      <c r="G21" s="9">
        <v>62280.4</v>
      </c>
      <c r="H21" s="9">
        <f t="shared" si="2"/>
        <v>0</v>
      </c>
    </row>
    <row r="22" spans="2:8" ht="12.75">
      <c r="B22" s="113" t="s">
        <v>398</v>
      </c>
      <c r="C22" s="9">
        <v>1682471.44</v>
      </c>
      <c r="D22" s="9">
        <v>4446609.07</v>
      </c>
      <c r="E22" s="9">
        <f t="shared" si="1"/>
        <v>6129080.51</v>
      </c>
      <c r="F22" s="9">
        <v>6035959.06</v>
      </c>
      <c r="G22" s="9">
        <v>4330002.06</v>
      </c>
      <c r="H22" s="9">
        <f t="shared" si="2"/>
        <v>93121.45000000019</v>
      </c>
    </row>
    <row r="23" spans="2:8" ht="12.75">
      <c r="B23" s="113" t="s">
        <v>397</v>
      </c>
      <c r="C23" s="9">
        <v>859580</v>
      </c>
      <c r="D23" s="9">
        <v>1329796.03</v>
      </c>
      <c r="E23" s="9">
        <f t="shared" si="1"/>
        <v>2189376.0300000003</v>
      </c>
      <c r="F23" s="9">
        <v>1773980.03</v>
      </c>
      <c r="G23" s="9">
        <v>1036266.43</v>
      </c>
      <c r="H23" s="9">
        <f t="shared" si="2"/>
        <v>415396.00000000023</v>
      </c>
    </row>
    <row r="24" spans="2:8" ht="12.75">
      <c r="B24" s="113" t="s">
        <v>396</v>
      </c>
      <c r="C24" s="9">
        <v>21000</v>
      </c>
      <c r="D24" s="9">
        <v>208217.16</v>
      </c>
      <c r="E24" s="9">
        <f t="shared" si="1"/>
        <v>229217.16</v>
      </c>
      <c r="F24" s="9">
        <v>229217.16</v>
      </c>
      <c r="G24" s="9">
        <v>229217.16</v>
      </c>
      <c r="H24" s="9">
        <f t="shared" si="2"/>
        <v>0</v>
      </c>
    </row>
    <row r="25" spans="2:8" ht="12.75">
      <c r="B25" s="113" t="s">
        <v>395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12.75">
      <c r="B26" s="113" t="s">
        <v>394</v>
      </c>
      <c r="C26" s="9">
        <v>79948581.22</v>
      </c>
      <c r="D26" s="9">
        <v>6265845.64</v>
      </c>
      <c r="E26" s="9">
        <f t="shared" si="1"/>
        <v>86214426.86</v>
      </c>
      <c r="F26" s="9">
        <v>28088191.74</v>
      </c>
      <c r="G26" s="9">
        <v>27601952.02</v>
      </c>
      <c r="H26" s="9">
        <f t="shared" si="2"/>
        <v>58126235.120000005</v>
      </c>
    </row>
    <row r="27" spans="2:8" ht="12.75">
      <c r="B27" s="113" t="s">
        <v>393</v>
      </c>
      <c r="C27" s="9">
        <v>856933</v>
      </c>
      <c r="D27" s="9">
        <v>-537846.7</v>
      </c>
      <c r="E27" s="9">
        <f t="shared" si="1"/>
        <v>319086.30000000005</v>
      </c>
      <c r="F27" s="9">
        <v>319086.3</v>
      </c>
      <c r="G27" s="9">
        <v>319086.3</v>
      </c>
      <c r="H27" s="9">
        <f t="shared" si="2"/>
        <v>0</v>
      </c>
    </row>
    <row r="28" spans="2:8" ht="12.75">
      <c r="B28" s="113" t="s">
        <v>392</v>
      </c>
      <c r="C28" s="9">
        <v>15072750.5</v>
      </c>
      <c r="D28" s="9">
        <v>-6908125.19</v>
      </c>
      <c r="E28" s="9">
        <f t="shared" si="1"/>
        <v>8164625.31</v>
      </c>
      <c r="F28" s="9">
        <v>5434722.8</v>
      </c>
      <c r="G28" s="9">
        <v>4394885.58</v>
      </c>
      <c r="H28" s="9">
        <f t="shared" si="2"/>
        <v>2729902.51</v>
      </c>
    </row>
    <row r="29" spans="2:8" ht="12.75">
      <c r="B29" s="113" t="s">
        <v>391</v>
      </c>
      <c r="C29" s="9">
        <v>0</v>
      </c>
      <c r="D29" s="9">
        <v>462268.41</v>
      </c>
      <c r="E29" s="9">
        <f t="shared" si="1"/>
        <v>462268.41</v>
      </c>
      <c r="F29" s="9">
        <v>462268.41</v>
      </c>
      <c r="G29" s="9">
        <v>409071.97</v>
      </c>
      <c r="H29" s="9">
        <f t="shared" si="2"/>
        <v>0</v>
      </c>
    </row>
    <row r="30" spans="2:8" ht="12.75">
      <c r="B30" s="113" t="s">
        <v>390</v>
      </c>
      <c r="C30" s="9">
        <v>2225000</v>
      </c>
      <c r="D30" s="9">
        <v>2219185.03</v>
      </c>
      <c r="E30" s="9">
        <f t="shared" si="1"/>
        <v>4444185.029999999</v>
      </c>
      <c r="F30" s="9">
        <v>4174014.39</v>
      </c>
      <c r="G30" s="9">
        <v>3832073.11</v>
      </c>
      <c r="H30" s="9">
        <f t="shared" si="2"/>
        <v>270170.6399999992</v>
      </c>
    </row>
    <row r="31" spans="2:8" ht="12.75">
      <c r="B31" s="113" t="s">
        <v>389</v>
      </c>
      <c r="C31" s="9">
        <v>70000</v>
      </c>
      <c r="D31" s="9">
        <v>257898.41</v>
      </c>
      <c r="E31" s="9">
        <f t="shared" si="1"/>
        <v>327898.41000000003</v>
      </c>
      <c r="F31" s="9">
        <v>327898.41</v>
      </c>
      <c r="G31" s="9">
        <v>327898.41</v>
      </c>
      <c r="H31" s="9">
        <f t="shared" si="2"/>
        <v>0</v>
      </c>
    </row>
    <row r="32" spans="2:8" ht="12.75">
      <c r="B32" s="113" t="s">
        <v>388</v>
      </c>
      <c r="C32" s="9">
        <v>14000</v>
      </c>
      <c r="D32" s="9">
        <v>785107.98</v>
      </c>
      <c r="E32" s="9">
        <f t="shared" si="1"/>
        <v>799107.98</v>
      </c>
      <c r="F32" s="9">
        <v>799107.98</v>
      </c>
      <c r="G32" s="9">
        <v>721804.31</v>
      </c>
      <c r="H32" s="9">
        <f t="shared" si="2"/>
        <v>0</v>
      </c>
    </row>
    <row r="33" spans="2:8" ht="12.75">
      <c r="B33" s="113" t="s">
        <v>387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113" t="s">
        <v>386</v>
      </c>
      <c r="C34" s="9">
        <v>0</v>
      </c>
      <c r="D34" s="9">
        <v>319450.08</v>
      </c>
      <c r="E34" s="9">
        <f t="shared" si="1"/>
        <v>319450.08</v>
      </c>
      <c r="F34" s="9">
        <v>319450.08</v>
      </c>
      <c r="G34" s="9">
        <v>319450.08</v>
      </c>
      <c r="H34" s="9">
        <f t="shared" si="2"/>
        <v>0</v>
      </c>
    </row>
    <row r="35" spans="2:8" ht="12.75">
      <c r="B35" s="113" t="s">
        <v>385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113" t="s">
        <v>384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113" t="s">
        <v>383</v>
      </c>
      <c r="C37" s="9">
        <v>4543307.99</v>
      </c>
      <c r="D37" s="9">
        <v>-1572403.55</v>
      </c>
      <c r="E37" s="9">
        <f t="shared" si="1"/>
        <v>2970904.4400000004</v>
      </c>
      <c r="F37" s="9">
        <v>1459645.9</v>
      </c>
      <c r="G37" s="9">
        <v>1459645.9</v>
      </c>
      <c r="H37" s="9">
        <f t="shared" si="2"/>
        <v>1511258.5400000005</v>
      </c>
    </row>
    <row r="38" spans="2:8" ht="12.75">
      <c r="B38" s="113" t="s">
        <v>382</v>
      </c>
      <c r="C38" s="9">
        <v>819883</v>
      </c>
      <c r="D38" s="9">
        <v>-819883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2.75">
      <c r="B39" s="113" t="s">
        <v>381</v>
      </c>
      <c r="C39" s="9">
        <v>1044085.71</v>
      </c>
      <c r="D39" s="9">
        <v>-3100</v>
      </c>
      <c r="E39" s="9">
        <f t="shared" si="1"/>
        <v>1040985.71</v>
      </c>
      <c r="F39" s="9">
        <v>714224.79</v>
      </c>
      <c r="G39" s="9">
        <v>714224.79</v>
      </c>
      <c r="H39" s="9">
        <f t="shared" si="2"/>
        <v>326760.9199999999</v>
      </c>
    </row>
    <row r="40" spans="2:8" ht="12.75">
      <c r="B40" s="113" t="s">
        <v>380</v>
      </c>
      <c r="C40" s="9">
        <v>93000</v>
      </c>
      <c r="D40" s="9">
        <v>64322</v>
      </c>
      <c r="E40" s="9">
        <f t="shared" si="1"/>
        <v>157322</v>
      </c>
      <c r="F40" s="9">
        <v>64322</v>
      </c>
      <c r="G40" s="9">
        <v>64322</v>
      </c>
      <c r="H40" s="9">
        <f t="shared" si="2"/>
        <v>93000</v>
      </c>
    </row>
    <row r="41" spans="2:8" ht="12.75">
      <c r="B41" s="113" t="s">
        <v>379</v>
      </c>
      <c r="C41" s="9">
        <v>88000</v>
      </c>
      <c r="D41" s="9">
        <v>0</v>
      </c>
      <c r="E41" s="9">
        <f t="shared" si="1"/>
        <v>88000</v>
      </c>
      <c r="F41" s="9">
        <v>0</v>
      </c>
      <c r="G41" s="9">
        <v>0</v>
      </c>
      <c r="H41" s="9">
        <f t="shared" si="2"/>
        <v>88000</v>
      </c>
    </row>
    <row r="42" spans="2:8" ht="12.75">
      <c r="B42" s="113" t="s">
        <v>378</v>
      </c>
      <c r="C42" s="9">
        <v>78000</v>
      </c>
      <c r="D42" s="9">
        <v>370412.12</v>
      </c>
      <c r="E42" s="9">
        <f aca="true" t="shared" si="3" ref="E42:E73">C42+D42</f>
        <v>448412.12</v>
      </c>
      <c r="F42" s="9">
        <v>373412.12</v>
      </c>
      <c r="G42" s="9">
        <v>373412.12</v>
      </c>
      <c r="H42" s="9">
        <f aca="true" t="shared" si="4" ref="H42:H73">E42-F42</f>
        <v>75000</v>
      </c>
    </row>
    <row r="43" spans="2:8" ht="12.75">
      <c r="B43" s="113" t="s">
        <v>377</v>
      </c>
      <c r="C43" s="9">
        <v>83000</v>
      </c>
      <c r="D43" s="9">
        <v>60120.48</v>
      </c>
      <c r="E43" s="9">
        <f t="shared" si="3"/>
        <v>143120.48</v>
      </c>
      <c r="F43" s="9">
        <v>60120.48</v>
      </c>
      <c r="G43" s="9">
        <v>60120.48</v>
      </c>
      <c r="H43" s="9">
        <f t="shared" si="4"/>
        <v>83000</v>
      </c>
    </row>
    <row r="44" spans="2:8" ht="12.75">
      <c r="B44" s="113" t="s">
        <v>376</v>
      </c>
      <c r="C44" s="9">
        <v>66000</v>
      </c>
      <c r="D44" s="9">
        <v>256531.26</v>
      </c>
      <c r="E44" s="9">
        <f t="shared" si="3"/>
        <v>322531.26</v>
      </c>
      <c r="F44" s="9">
        <v>266276.46</v>
      </c>
      <c r="G44" s="9">
        <v>266276.46</v>
      </c>
      <c r="H44" s="9">
        <f t="shared" si="4"/>
        <v>56254.79999999999</v>
      </c>
    </row>
    <row r="45" spans="2:8" ht="12.75">
      <c r="B45" s="113" t="s">
        <v>375</v>
      </c>
      <c r="C45" s="9">
        <v>89000</v>
      </c>
      <c r="D45" s="9">
        <v>0</v>
      </c>
      <c r="E45" s="9">
        <f t="shared" si="3"/>
        <v>89000</v>
      </c>
      <c r="F45" s="9">
        <v>0</v>
      </c>
      <c r="G45" s="9">
        <v>0</v>
      </c>
      <c r="H45" s="9">
        <f t="shared" si="4"/>
        <v>89000</v>
      </c>
    </row>
    <row r="46" spans="2:8" ht="12.75">
      <c r="B46" s="113" t="s">
        <v>374</v>
      </c>
      <c r="C46" s="9">
        <v>1171160.61</v>
      </c>
      <c r="D46" s="9">
        <v>510931.96</v>
      </c>
      <c r="E46" s="9">
        <f t="shared" si="3"/>
        <v>1682092.57</v>
      </c>
      <c r="F46" s="9">
        <v>1175323.64</v>
      </c>
      <c r="G46" s="9">
        <v>988714.6</v>
      </c>
      <c r="H46" s="9">
        <f t="shared" si="4"/>
        <v>506768.93000000017</v>
      </c>
    </row>
    <row r="47" spans="2:8" ht="12.75">
      <c r="B47" s="113" t="s">
        <v>373</v>
      </c>
      <c r="C47" s="9">
        <v>15000</v>
      </c>
      <c r="D47" s="9">
        <v>24023.95</v>
      </c>
      <c r="E47" s="9">
        <f t="shared" si="3"/>
        <v>39023.95</v>
      </c>
      <c r="F47" s="9">
        <v>30823.95</v>
      </c>
      <c r="G47" s="9">
        <v>30823.95</v>
      </c>
      <c r="H47" s="9">
        <f t="shared" si="4"/>
        <v>8199.999999999996</v>
      </c>
    </row>
    <row r="48" spans="2:8" ht="12.75">
      <c r="B48" s="113" t="s">
        <v>372</v>
      </c>
      <c r="C48" s="9">
        <v>0</v>
      </c>
      <c r="D48" s="9">
        <v>0</v>
      </c>
      <c r="E48" s="9">
        <f t="shared" si="3"/>
        <v>0</v>
      </c>
      <c r="F48" s="9">
        <v>0</v>
      </c>
      <c r="G48" s="9">
        <v>0</v>
      </c>
      <c r="H48" s="9">
        <f t="shared" si="4"/>
        <v>0</v>
      </c>
    </row>
    <row r="49" spans="2:8" ht="12.75">
      <c r="B49" s="113" t="s">
        <v>371</v>
      </c>
      <c r="C49" s="9">
        <v>0</v>
      </c>
      <c r="D49" s="9">
        <v>0</v>
      </c>
      <c r="E49" s="9">
        <f t="shared" si="3"/>
        <v>0</v>
      </c>
      <c r="F49" s="9">
        <v>0</v>
      </c>
      <c r="G49" s="9">
        <v>0</v>
      </c>
      <c r="H49" s="9">
        <f t="shared" si="4"/>
        <v>0</v>
      </c>
    </row>
    <row r="50" spans="2:8" ht="12.75">
      <c r="B50" s="113" t="s">
        <v>370</v>
      </c>
      <c r="C50" s="9">
        <v>0</v>
      </c>
      <c r="D50" s="9">
        <v>0</v>
      </c>
      <c r="E50" s="9">
        <f t="shared" si="3"/>
        <v>0</v>
      </c>
      <c r="F50" s="9">
        <v>0</v>
      </c>
      <c r="G50" s="9">
        <v>0</v>
      </c>
      <c r="H50" s="9">
        <f t="shared" si="4"/>
        <v>0</v>
      </c>
    </row>
    <row r="51" spans="2:8" ht="12.75">
      <c r="B51" s="113" t="s">
        <v>369</v>
      </c>
      <c r="C51" s="9">
        <v>1594611.1</v>
      </c>
      <c r="D51" s="9">
        <v>90321.37</v>
      </c>
      <c r="E51" s="9">
        <f t="shared" si="3"/>
        <v>1684932.4700000002</v>
      </c>
      <c r="F51" s="9">
        <v>1011710.57</v>
      </c>
      <c r="G51" s="9">
        <v>1009344.17</v>
      </c>
      <c r="H51" s="9">
        <f t="shared" si="4"/>
        <v>673221.9000000003</v>
      </c>
    </row>
    <row r="52" spans="2:8" ht="12.75">
      <c r="B52" s="113" t="s">
        <v>368</v>
      </c>
      <c r="C52" s="9">
        <v>329581.6</v>
      </c>
      <c r="D52" s="9">
        <v>-96581.6</v>
      </c>
      <c r="E52" s="9">
        <f t="shared" si="3"/>
        <v>232999.99999999997</v>
      </c>
      <c r="F52" s="9">
        <v>20868</v>
      </c>
      <c r="G52" s="9">
        <v>20868</v>
      </c>
      <c r="H52" s="9">
        <f t="shared" si="4"/>
        <v>212131.99999999997</v>
      </c>
    </row>
    <row r="53" spans="2:8" ht="12.75">
      <c r="B53" s="113" t="s">
        <v>367</v>
      </c>
      <c r="C53" s="9">
        <v>414581.6</v>
      </c>
      <c r="D53" s="9">
        <v>-189581.6</v>
      </c>
      <c r="E53" s="9">
        <f t="shared" si="3"/>
        <v>224999.99999999997</v>
      </c>
      <c r="F53" s="9">
        <v>21756</v>
      </c>
      <c r="G53" s="9">
        <v>21756</v>
      </c>
      <c r="H53" s="9">
        <f t="shared" si="4"/>
        <v>203243.99999999997</v>
      </c>
    </row>
    <row r="54" spans="2:8" ht="25.5">
      <c r="B54" s="113" t="s">
        <v>366</v>
      </c>
      <c r="C54" s="9">
        <v>309581.6</v>
      </c>
      <c r="D54" s="9">
        <v>-114581.6</v>
      </c>
      <c r="E54" s="9">
        <f t="shared" si="3"/>
        <v>194999.99999999997</v>
      </c>
      <c r="F54" s="9">
        <v>22200</v>
      </c>
      <c r="G54" s="9">
        <v>22200</v>
      </c>
      <c r="H54" s="9">
        <f t="shared" si="4"/>
        <v>172799.99999999997</v>
      </c>
    </row>
    <row r="55" spans="2:8" ht="12.75">
      <c r="B55" s="113" t="s">
        <v>365</v>
      </c>
      <c r="C55" s="9">
        <v>309581.6</v>
      </c>
      <c r="D55" s="9">
        <v>-104581.6</v>
      </c>
      <c r="E55" s="9">
        <f t="shared" si="3"/>
        <v>204999.99999999997</v>
      </c>
      <c r="F55" s="9">
        <v>21312</v>
      </c>
      <c r="G55" s="9">
        <v>21312</v>
      </c>
      <c r="H55" s="9">
        <f t="shared" si="4"/>
        <v>183687.99999999997</v>
      </c>
    </row>
    <row r="56" spans="2:8" ht="12.75">
      <c r="B56" s="113" t="s">
        <v>364</v>
      </c>
      <c r="C56" s="9">
        <v>309581.6</v>
      </c>
      <c r="D56" s="9">
        <v>-104581.6</v>
      </c>
      <c r="E56" s="9">
        <f t="shared" si="3"/>
        <v>204999.99999999997</v>
      </c>
      <c r="F56" s="9">
        <v>22200</v>
      </c>
      <c r="G56" s="9">
        <v>22200</v>
      </c>
      <c r="H56" s="9">
        <f t="shared" si="4"/>
        <v>182799.99999999997</v>
      </c>
    </row>
    <row r="57" spans="2:8" ht="12.75">
      <c r="B57" s="113" t="s">
        <v>363</v>
      </c>
      <c r="C57" s="9">
        <v>176621.6</v>
      </c>
      <c r="D57" s="9">
        <v>18378.4</v>
      </c>
      <c r="E57" s="9">
        <f t="shared" si="3"/>
        <v>195000</v>
      </c>
      <c r="F57" s="9">
        <v>15984</v>
      </c>
      <c r="G57" s="9">
        <v>15984</v>
      </c>
      <c r="H57" s="9">
        <f t="shared" si="4"/>
        <v>179016</v>
      </c>
    </row>
    <row r="58" spans="2:8" ht="12.75">
      <c r="B58" s="113" t="s">
        <v>362</v>
      </c>
      <c r="C58" s="9">
        <v>468700</v>
      </c>
      <c r="D58" s="9">
        <v>27797.68</v>
      </c>
      <c r="E58" s="9">
        <f t="shared" si="3"/>
        <v>496497.68</v>
      </c>
      <c r="F58" s="9">
        <v>176972.68</v>
      </c>
      <c r="G58" s="9">
        <v>176972.68</v>
      </c>
      <c r="H58" s="9">
        <f t="shared" si="4"/>
        <v>319525</v>
      </c>
    </row>
    <row r="59" spans="2:8" ht="12.75">
      <c r="B59" s="113" t="s">
        <v>361</v>
      </c>
      <c r="C59" s="9">
        <v>838652.42</v>
      </c>
      <c r="D59" s="9">
        <v>2955.83</v>
      </c>
      <c r="E59" s="9">
        <f t="shared" si="3"/>
        <v>841608.25</v>
      </c>
      <c r="F59" s="9">
        <v>311154.78</v>
      </c>
      <c r="G59" s="9">
        <v>311154.78</v>
      </c>
      <c r="H59" s="9">
        <f t="shared" si="4"/>
        <v>530453.47</v>
      </c>
    </row>
    <row r="60" spans="2:8" ht="12.75">
      <c r="B60" s="113" t="s">
        <v>360</v>
      </c>
      <c r="C60" s="9">
        <v>411848</v>
      </c>
      <c r="D60" s="9">
        <v>-5840.5</v>
      </c>
      <c r="E60" s="9">
        <f t="shared" si="3"/>
        <v>406007.5</v>
      </c>
      <c r="F60" s="9">
        <v>205310.37</v>
      </c>
      <c r="G60" s="9">
        <v>194290.37</v>
      </c>
      <c r="H60" s="9">
        <f t="shared" si="4"/>
        <v>200697.13</v>
      </c>
    </row>
    <row r="61" spans="2:8" ht="12.75">
      <c r="B61" s="113" t="s">
        <v>359</v>
      </c>
      <c r="C61" s="9">
        <v>2796808.96</v>
      </c>
      <c r="D61" s="9">
        <v>-388310.78</v>
      </c>
      <c r="E61" s="9">
        <f t="shared" si="3"/>
        <v>2408498.1799999997</v>
      </c>
      <c r="F61" s="9">
        <v>866327.51</v>
      </c>
      <c r="G61" s="9">
        <v>866327.51</v>
      </c>
      <c r="H61" s="9">
        <f t="shared" si="4"/>
        <v>1542170.6699999997</v>
      </c>
    </row>
    <row r="62" spans="2:8" ht="12.75">
      <c r="B62" s="113" t="s">
        <v>358</v>
      </c>
      <c r="C62" s="9">
        <v>1891168</v>
      </c>
      <c r="D62" s="9">
        <v>-1846168</v>
      </c>
      <c r="E62" s="9">
        <f t="shared" si="3"/>
        <v>45000</v>
      </c>
      <c r="F62" s="9">
        <v>0</v>
      </c>
      <c r="G62" s="9">
        <v>0</v>
      </c>
      <c r="H62" s="9">
        <f t="shared" si="4"/>
        <v>45000</v>
      </c>
    </row>
    <row r="63" spans="2:8" ht="12.75">
      <c r="B63" s="113" t="s">
        <v>357</v>
      </c>
      <c r="C63" s="9">
        <v>73552.79</v>
      </c>
      <c r="D63" s="9">
        <v>-73552.79</v>
      </c>
      <c r="E63" s="9">
        <f t="shared" si="3"/>
        <v>0</v>
      </c>
      <c r="F63" s="9">
        <v>0</v>
      </c>
      <c r="G63" s="9">
        <v>0</v>
      </c>
      <c r="H63" s="9">
        <f t="shared" si="4"/>
        <v>0</v>
      </c>
    </row>
    <row r="64" spans="2:8" ht="12.75">
      <c r="B64" s="113" t="s">
        <v>356</v>
      </c>
      <c r="C64" s="9">
        <v>264652.33</v>
      </c>
      <c r="D64" s="9">
        <v>-150000</v>
      </c>
      <c r="E64" s="9">
        <f t="shared" si="3"/>
        <v>114652.33000000002</v>
      </c>
      <c r="F64" s="9">
        <v>0</v>
      </c>
      <c r="G64" s="9">
        <v>0</v>
      </c>
      <c r="H64" s="9">
        <f t="shared" si="4"/>
        <v>114652.33000000002</v>
      </c>
    </row>
    <row r="65" spans="2:8" ht="12.75">
      <c r="B65" s="113" t="s">
        <v>355</v>
      </c>
      <c r="C65" s="9">
        <v>1857696.61</v>
      </c>
      <c r="D65" s="9">
        <v>-362000</v>
      </c>
      <c r="E65" s="9">
        <f t="shared" si="3"/>
        <v>1495696.61</v>
      </c>
      <c r="F65" s="9">
        <v>518481.19</v>
      </c>
      <c r="G65" s="9">
        <v>518481.19</v>
      </c>
      <c r="H65" s="9">
        <f t="shared" si="4"/>
        <v>977215.4200000002</v>
      </c>
    </row>
    <row r="66" spans="2:8" ht="12.75">
      <c r="B66" s="113" t="s">
        <v>354</v>
      </c>
      <c r="C66" s="9">
        <v>10700</v>
      </c>
      <c r="D66" s="9">
        <v>154493.84</v>
      </c>
      <c r="E66" s="9">
        <f t="shared" si="3"/>
        <v>165193.84</v>
      </c>
      <c r="F66" s="9">
        <v>165193.84</v>
      </c>
      <c r="G66" s="9">
        <v>165193.84</v>
      </c>
      <c r="H66" s="9">
        <f t="shared" si="4"/>
        <v>0</v>
      </c>
    </row>
    <row r="67" spans="2:8" ht="12.75">
      <c r="B67" s="113" t="s">
        <v>353</v>
      </c>
      <c r="C67" s="9">
        <v>1259643.71</v>
      </c>
      <c r="D67" s="9">
        <v>1301635</v>
      </c>
      <c r="E67" s="9">
        <f t="shared" si="3"/>
        <v>2561278.71</v>
      </c>
      <c r="F67" s="9">
        <v>1941715.14</v>
      </c>
      <c r="G67" s="9">
        <v>1941715.14</v>
      </c>
      <c r="H67" s="9">
        <f t="shared" si="4"/>
        <v>619563.5700000001</v>
      </c>
    </row>
    <row r="68" spans="2:8" ht="12.75">
      <c r="B68" s="113" t="s">
        <v>352</v>
      </c>
      <c r="C68" s="9">
        <v>0</v>
      </c>
      <c r="D68" s="9">
        <v>0</v>
      </c>
      <c r="E68" s="9">
        <f t="shared" si="3"/>
        <v>0</v>
      </c>
      <c r="F68" s="9">
        <v>0</v>
      </c>
      <c r="G68" s="9">
        <v>0</v>
      </c>
      <c r="H68" s="9">
        <f t="shared" si="4"/>
        <v>0</v>
      </c>
    </row>
    <row r="69" spans="2:8" ht="12.75">
      <c r="B69" s="113" t="s">
        <v>351</v>
      </c>
      <c r="C69" s="9">
        <v>0</v>
      </c>
      <c r="D69" s="9">
        <v>0</v>
      </c>
      <c r="E69" s="9">
        <f t="shared" si="3"/>
        <v>0</v>
      </c>
      <c r="F69" s="9">
        <v>0</v>
      </c>
      <c r="G69" s="9">
        <v>0</v>
      </c>
      <c r="H69" s="9">
        <f t="shared" si="4"/>
        <v>0</v>
      </c>
    </row>
    <row r="70" spans="2:8" ht="12.75">
      <c r="B70" s="113" t="s">
        <v>350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2.75">
      <c r="B71" s="113" t="s">
        <v>349</v>
      </c>
      <c r="C71" s="9">
        <v>1699247.92</v>
      </c>
      <c r="D71" s="9">
        <v>1635701.37</v>
      </c>
      <c r="E71" s="9">
        <f t="shared" si="3"/>
        <v>3334949.29</v>
      </c>
      <c r="F71" s="9">
        <v>2902295.31</v>
      </c>
      <c r="G71" s="9">
        <v>2704816.91</v>
      </c>
      <c r="H71" s="9">
        <f t="shared" si="4"/>
        <v>432653.98</v>
      </c>
    </row>
    <row r="72" spans="2:8" ht="12.75">
      <c r="B72" s="113" t="s">
        <v>348</v>
      </c>
      <c r="C72" s="9">
        <v>0</v>
      </c>
      <c r="D72" s="9">
        <v>0</v>
      </c>
      <c r="E72" s="9">
        <f t="shared" si="3"/>
        <v>0</v>
      </c>
      <c r="F72" s="9">
        <v>0</v>
      </c>
      <c r="G72" s="9">
        <v>0</v>
      </c>
      <c r="H72" s="9">
        <f t="shared" si="4"/>
        <v>0</v>
      </c>
    </row>
    <row r="73" spans="2:8" ht="12.75">
      <c r="B73" s="113" t="s">
        <v>347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2.75">
      <c r="B74" s="113" t="s">
        <v>346</v>
      </c>
      <c r="C74" s="9">
        <v>0</v>
      </c>
      <c r="D74" s="9">
        <v>0</v>
      </c>
      <c r="E74" s="9">
        <f aca="true" t="shared" si="5" ref="E74:E94">C74+D74</f>
        <v>0</v>
      </c>
      <c r="F74" s="9">
        <v>0</v>
      </c>
      <c r="G74" s="9">
        <v>0</v>
      </c>
      <c r="H74" s="9">
        <f aca="true" t="shared" si="6" ref="H74:H94">E74-F74</f>
        <v>0</v>
      </c>
    </row>
    <row r="75" spans="2:8" ht="12.75">
      <c r="B75" s="113" t="s">
        <v>345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2.75">
      <c r="B76" s="113" t="s">
        <v>344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25.5">
      <c r="B77" s="113" t="s">
        <v>343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2.75">
      <c r="B78" s="113" t="s">
        <v>342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2.75">
      <c r="B79" s="113" t="s">
        <v>341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25.5">
      <c r="B80" s="113" t="s">
        <v>340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2.75">
      <c r="B81" s="113" t="s">
        <v>339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25.5">
      <c r="B82" s="113" t="s">
        <v>338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2.75">
      <c r="B83" s="113" t="s">
        <v>337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2.75">
      <c r="B84" s="113" t="s">
        <v>336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25.5">
      <c r="B85" s="113" t="s">
        <v>335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25.5">
      <c r="B86" s="113" t="s">
        <v>334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25.5">
      <c r="B87" s="113" t="s">
        <v>333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5.5">
      <c r="B88" s="113" t="s">
        <v>332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25.5">
      <c r="B89" s="113" t="s">
        <v>331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25.5">
      <c r="B90" s="113" t="s">
        <v>330</v>
      </c>
      <c r="C90" s="9">
        <v>0</v>
      </c>
      <c r="D90" s="9">
        <v>0</v>
      </c>
      <c r="E90" s="9">
        <f t="shared" si="5"/>
        <v>0</v>
      </c>
      <c r="F90" s="9">
        <v>0</v>
      </c>
      <c r="G90" s="9">
        <v>0</v>
      </c>
      <c r="H90" s="9">
        <f t="shared" si="6"/>
        <v>0</v>
      </c>
    </row>
    <row r="91" spans="2:8" ht="25.5">
      <c r="B91" s="113" t="s">
        <v>329</v>
      </c>
      <c r="C91" s="9">
        <v>0</v>
      </c>
      <c r="D91" s="9">
        <v>0</v>
      </c>
      <c r="E91" s="9">
        <f t="shared" si="5"/>
        <v>0</v>
      </c>
      <c r="F91" s="9">
        <v>0</v>
      </c>
      <c r="G91" s="9">
        <v>0</v>
      </c>
      <c r="H91" s="9">
        <f t="shared" si="6"/>
        <v>0</v>
      </c>
    </row>
    <row r="92" spans="2:8" ht="25.5">
      <c r="B92" s="113" t="s">
        <v>328</v>
      </c>
      <c r="C92" s="9">
        <v>0</v>
      </c>
      <c r="D92" s="9">
        <v>0</v>
      </c>
      <c r="E92" s="9">
        <f t="shared" si="5"/>
        <v>0</v>
      </c>
      <c r="F92" s="9">
        <v>0</v>
      </c>
      <c r="G92" s="9">
        <v>0</v>
      </c>
      <c r="H92" s="9">
        <f t="shared" si="6"/>
        <v>0</v>
      </c>
    </row>
    <row r="93" spans="2:8" ht="12.75">
      <c r="B93" s="113" t="s">
        <v>327</v>
      </c>
      <c r="C93" s="9">
        <v>0</v>
      </c>
      <c r="D93" s="9">
        <v>0</v>
      </c>
      <c r="E93" s="9">
        <f t="shared" si="5"/>
        <v>0</v>
      </c>
      <c r="F93" s="9">
        <v>0</v>
      </c>
      <c r="G93" s="9">
        <v>0</v>
      </c>
      <c r="H93" s="9">
        <f t="shared" si="6"/>
        <v>0</v>
      </c>
    </row>
    <row r="94" spans="2:8" ht="12.75">
      <c r="B94" s="113" t="s">
        <v>326</v>
      </c>
      <c r="C94" s="9">
        <v>5000000</v>
      </c>
      <c r="D94" s="9">
        <v>0</v>
      </c>
      <c r="E94" s="9">
        <f t="shared" si="5"/>
        <v>5000000</v>
      </c>
      <c r="F94" s="9">
        <v>2014688</v>
      </c>
      <c r="G94" s="9">
        <v>1814243.54</v>
      </c>
      <c r="H94" s="9">
        <f t="shared" si="6"/>
        <v>2985312</v>
      </c>
    </row>
    <row r="95" spans="2:8" ht="12.75">
      <c r="B95" s="117" t="s">
        <v>411</v>
      </c>
      <c r="C95" s="116">
        <f aca="true" t="shared" si="7" ref="C95:H95">SUM(C96:C180)</f>
        <v>5585118566.000001</v>
      </c>
      <c r="D95" s="116">
        <f t="shared" si="7"/>
        <v>18292605.119999986</v>
      </c>
      <c r="E95" s="116">
        <f t="shared" si="7"/>
        <v>5603411171.120001</v>
      </c>
      <c r="F95" s="116">
        <f t="shared" si="7"/>
        <v>3197351927.8899994</v>
      </c>
      <c r="G95" s="116">
        <f t="shared" si="7"/>
        <v>3194463346.2199993</v>
      </c>
      <c r="H95" s="116">
        <f t="shared" si="7"/>
        <v>2406059243.2299995</v>
      </c>
    </row>
    <row r="96" spans="2:8" ht="12.75">
      <c r="B96" s="114" t="s">
        <v>410</v>
      </c>
      <c r="C96" s="115">
        <v>1515656.9</v>
      </c>
      <c r="D96" s="115">
        <v>-402794</v>
      </c>
      <c r="E96" s="115">
        <f aca="true" t="shared" si="8" ref="E96:E127">C96+D96</f>
        <v>1112862.9</v>
      </c>
      <c r="F96" s="115">
        <v>115133.57</v>
      </c>
      <c r="G96" s="115">
        <v>101218</v>
      </c>
      <c r="H96" s="94">
        <f aca="true" t="shared" si="9" ref="H96:H127">E96-F96</f>
        <v>997729.3299999998</v>
      </c>
    </row>
    <row r="97" spans="2:8" ht="12.75">
      <c r="B97" s="114" t="s">
        <v>409</v>
      </c>
      <c r="C97" s="115">
        <v>266853.38</v>
      </c>
      <c r="D97" s="115">
        <v>-55666</v>
      </c>
      <c r="E97" s="115">
        <f t="shared" si="8"/>
        <v>211187.38</v>
      </c>
      <c r="F97" s="115">
        <v>69855.16</v>
      </c>
      <c r="G97" s="115">
        <v>67183.37</v>
      </c>
      <c r="H97" s="94">
        <f t="shared" si="9"/>
        <v>141332.22</v>
      </c>
    </row>
    <row r="98" spans="2:8" ht="12.75">
      <c r="B98" s="114" t="s">
        <v>408</v>
      </c>
      <c r="C98" s="115">
        <v>1181732</v>
      </c>
      <c r="D98" s="115">
        <v>-212803.19</v>
      </c>
      <c r="E98" s="115">
        <f t="shared" si="8"/>
        <v>968928.81</v>
      </c>
      <c r="F98" s="115">
        <v>244923.57</v>
      </c>
      <c r="G98" s="115">
        <v>243324.56</v>
      </c>
      <c r="H98" s="94">
        <f t="shared" si="9"/>
        <v>724005.24</v>
      </c>
    </row>
    <row r="99" spans="2:8" ht="12.75">
      <c r="B99" s="114" t="s">
        <v>407</v>
      </c>
      <c r="C99" s="115">
        <v>0</v>
      </c>
      <c r="D99" s="115">
        <v>0</v>
      </c>
      <c r="E99" s="115">
        <f t="shared" si="8"/>
        <v>0</v>
      </c>
      <c r="F99" s="115">
        <v>0</v>
      </c>
      <c r="G99" s="115">
        <v>0</v>
      </c>
      <c r="H99" s="94">
        <f t="shared" si="9"/>
        <v>0</v>
      </c>
    </row>
    <row r="100" spans="2:8" ht="12.75">
      <c r="B100" s="114" t="s">
        <v>406</v>
      </c>
      <c r="C100" s="9">
        <v>26994</v>
      </c>
      <c r="D100" s="9">
        <v>1000</v>
      </c>
      <c r="E100" s="9">
        <f t="shared" si="8"/>
        <v>27994</v>
      </c>
      <c r="F100" s="9">
        <v>4824.08</v>
      </c>
      <c r="G100" s="9">
        <v>4210.32</v>
      </c>
      <c r="H100" s="94">
        <f t="shared" si="9"/>
        <v>23169.92</v>
      </c>
    </row>
    <row r="101" spans="2:8" ht="12.75">
      <c r="B101" s="114" t="s">
        <v>405</v>
      </c>
      <c r="C101" s="9">
        <v>363460.13</v>
      </c>
      <c r="D101" s="9">
        <v>-117642.96</v>
      </c>
      <c r="E101" s="9">
        <f t="shared" si="8"/>
        <v>245817.16999999998</v>
      </c>
      <c r="F101" s="9">
        <v>19546.88</v>
      </c>
      <c r="G101" s="9">
        <v>17346.15</v>
      </c>
      <c r="H101" s="94">
        <f t="shared" si="9"/>
        <v>226270.28999999998</v>
      </c>
    </row>
    <row r="102" spans="2:8" ht="12.75">
      <c r="B102" s="114" t="s">
        <v>404</v>
      </c>
      <c r="C102" s="9">
        <v>25000</v>
      </c>
      <c r="D102" s="9">
        <v>-19475.77</v>
      </c>
      <c r="E102" s="9">
        <f t="shared" si="8"/>
        <v>5524.23</v>
      </c>
      <c r="F102" s="9">
        <v>5524.23</v>
      </c>
      <c r="G102" s="9">
        <v>5524.23</v>
      </c>
      <c r="H102" s="94">
        <f t="shared" si="9"/>
        <v>0</v>
      </c>
    </row>
    <row r="103" spans="2:8" ht="12.75">
      <c r="B103" s="114" t="s">
        <v>403</v>
      </c>
      <c r="C103" s="9">
        <v>5515562.09</v>
      </c>
      <c r="D103" s="9">
        <v>289183.9</v>
      </c>
      <c r="E103" s="9">
        <f t="shared" si="8"/>
        <v>5804745.99</v>
      </c>
      <c r="F103" s="9">
        <v>3109509.04</v>
      </c>
      <c r="G103" s="9">
        <v>2899362.5</v>
      </c>
      <c r="H103" s="94">
        <f t="shared" si="9"/>
        <v>2695236.95</v>
      </c>
    </row>
    <row r="104" spans="2:8" ht="12.75">
      <c r="B104" s="113" t="s">
        <v>402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94">
        <f t="shared" si="9"/>
        <v>0</v>
      </c>
    </row>
    <row r="105" spans="2:8" ht="12.75">
      <c r="B105" s="113" t="s">
        <v>401</v>
      </c>
      <c r="C105" s="9">
        <v>107981.54</v>
      </c>
      <c r="D105" s="9">
        <v>1500</v>
      </c>
      <c r="E105" s="9">
        <f t="shared" si="8"/>
        <v>109481.54</v>
      </c>
      <c r="F105" s="9">
        <v>88751.82</v>
      </c>
      <c r="G105" s="9">
        <v>85742.73</v>
      </c>
      <c r="H105" s="94">
        <f t="shared" si="9"/>
        <v>20729.719999999987</v>
      </c>
    </row>
    <row r="106" spans="2:8" ht="12.75">
      <c r="B106" s="113" t="s">
        <v>400</v>
      </c>
      <c r="C106" s="9">
        <v>52145.13</v>
      </c>
      <c r="D106" s="9">
        <v>154440</v>
      </c>
      <c r="E106" s="9">
        <f t="shared" si="8"/>
        <v>206585.13</v>
      </c>
      <c r="F106" s="9">
        <v>183350.08</v>
      </c>
      <c r="G106" s="9">
        <v>181288.64</v>
      </c>
      <c r="H106" s="94">
        <f t="shared" si="9"/>
        <v>23235.050000000017</v>
      </c>
    </row>
    <row r="107" spans="2:8" ht="12.75">
      <c r="B107" s="113" t="s">
        <v>399</v>
      </c>
      <c r="C107" s="9">
        <v>101755</v>
      </c>
      <c r="D107" s="9">
        <v>69479.36</v>
      </c>
      <c r="E107" s="9">
        <f t="shared" si="8"/>
        <v>171234.36</v>
      </c>
      <c r="F107" s="9">
        <v>95044.66</v>
      </c>
      <c r="G107" s="9">
        <v>91783.19</v>
      </c>
      <c r="H107" s="94">
        <f t="shared" si="9"/>
        <v>76189.69999999998</v>
      </c>
    </row>
    <row r="108" spans="2:8" ht="12.75">
      <c r="B108" s="113" t="s">
        <v>398</v>
      </c>
      <c r="C108" s="9">
        <v>49331408</v>
      </c>
      <c r="D108" s="9">
        <v>-6704278</v>
      </c>
      <c r="E108" s="9">
        <f t="shared" si="8"/>
        <v>42627130</v>
      </c>
      <c r="F108" s="9">
        <v>17703482.6</v>
      </c>
      <c r="G108" s="9">
        <v>15511013.6</v>
      </c>
      <c r="H108" s="94">
        <f t="shared" si="9"/>
        <v>24923647.4</v>
      </c>
    </row>
    <row r="109" spans="2:8" ht="12.75">
      <c r="B109" s="113" t="s">
        <v>397</v>
      </c>
      <c r="C109" s="9">
        <v>133571.46</v>
      </c>
      <c r="D109" s="9">
        <v>11678</v>
      </c>
      <c r="E109" s="9">
        <f t="shared" si="8"/>
        <v>145249.46</v>
      </c>
      <c r="F109" s="9">
        <v>1746</v>
      </c>
      <c r="G109" s="9">
        <v>1746</v>
      </c>
      <c r="H109" s="94">
        <f t="shared" si="9"/>
        <v>143503.46</v>
      </c>
    </row>
    <row r="110" spans="2:8" ht="12.75">
      <c r="B110" s="113" t="s">
        <v>396</v>
      </c>
      <c r="C110" s="9">
        <v>94110.51</v>
      </c>
      <c r="D110" s="9">
        <v>18456</v>
      </c>
      <c r="E110" s="9">
        <f t="shared" si="8"/>
        <v>112566.51</v>
      </c>
      <c r="F110" s="9">
        <v>61039.36</v>
      </c>
      <c r="G110" s="9">
        <v>56615.54</v>
      </c>
      <c r="H110" s="94">
        <f t="shared" si="9"/>
        <v>51527.149999999994</v>
      </c>
    </row>
    <row r="111" spans="2:8" ht="12.75">
      <c r="B111" s="113" t="s">
        <v>395</v>
      </c>
      <c r="C111" s="9">
        <v>117473.23</v>
      </c>
      <c r="D111" s="9">
        <v>10220</v>
      </c>
      <c r="E111" s="9">
        <f t="shared" si="8"/>
        <v>127693.23</v>
      </c>
      <c r="F111" s="9">
        <v>38885.72</v>
      </c>
      <c r="G111" s="9">
        <v>36430.68</v>
      </c>
      <c r="H111" s="94">
        <f t="shared" si="9"/>
        <v>88807.51</v>
      </c>
    </row>
    <row r="112" spans="2:8" ht="12.75">
      <c r="B112" s="113" t="s">
        <v>394</v>
      </c>
      <c r="C112" s="9">
        <v>628320114.69</v>
      </c>
      <c r="D112" s="9">
        <v>52750747.27</v>
      </c>
      <c r="E112" s="9">
        <f t="shared" si="8"/>
        <v>681070861.96</v>
      </c>
      <c r="F112" s="9">
        <v>240948702.59</v>
      </c>
      <c r="G112" s="9">
        <v>240932907.41</v>
      </c>
      <c r="H112" s="94">
        <f t="shared" si="9"/>
        <v>440122159.37</v>
      </c>
    </row>
    <row r="113" spans="2:8" ht="12.75">
      <c r="B113" s="113" t="s">
        <v>393</v>
      </c>
      <c r="C113" s="9">
        <v>1285625.65</v>
      </c>
      <c r="D113" s="9">
        <v>1137525.26</v>
      </c>
      <c r="E113" s="9">
        <f t="shared" si="8"/>
        <v>2423150.91</v>
      </c>
      <c r="F113" s="9">
        <v>127069.78</v>
      </c>
      <c r="G113" s="9">
        <v>120201.26</v>
      </c>
      <c r="H113" s="94">
        <f t="shared" si="9"/>
        <v>2296081.1300000004</v>
      </c>
    </row>
    <row r="114" spans="2:8" ht="12.75">
      <c r="B114" s="113" t="s">
        <v>392</v>
      </c>
      <c r="C114" s="9">
        <v>7638887.66</v>
      </c>
      <c r="D114" s="9">
        <v>-1409094.59</v>
      </c>
      <c r="E114" s="9">
        <f t="shared" si="8"/>
        <v>6229793.07</v>
      </c>
      <c r="F114" s="9">
        <v>1931650.27</v>
      </c>
      <c r="G114" s="9">
        <v>1853311.04</v>
      </c>
      <c r="H114" s="94">
        <f t="shared" si="9"/>
        <v>4298142.800000001</v>
      </c>
    </row>
    <row r="115" spans="2:8" ht="12.75">
      <c r="B115" s="113" t="s">
        <v>391</v>
      </c>
      <c r="C115" s="9">
        <v>120816.32</v>
      </c>
      <c r="D115" s="9">
        <v>-7187</v>
      </c>
      <c r="E115" s="9">
        <f t="shared" si="8"/>
        <v>113629.32</v>
      </c>
      <c r="F115" s="9">
        <v>36141.2</v>
      </c>
      <c r="G115" s="9">
        <v>33625.04</v>
      </c>
      <c r="H115" s="94">
        <f t="shared" si="9"/>
        <v>77488.12000000001</v>
      </c>
    </row>
    <row r="116" spans="2:8" ht="12.75">
      <c r="B116" s="113" t="s">
        <v>390</v>
      </c>
      <c r="C116" s="9">
        <v>2226952.28</v>
      </c>
      <c r="D116" s="9">
        <v>-104984</v>
      </c>
      <c r="E116" s="9">
        <f t="shared" si="8"/>
        <v>2121968.28</v>
      </c>
      <c r="F116" s="9">
        <v>1002269.72</v>
      </c>
      <c r="G116" s="9">
        <v>988796.73</v>
      </c>
      <c r="H116" s="94">
        <f t="shared" si="9"/>
        <v>1119698.5599999998</v>
      </c>
    </row>
    <row r="117" spans="2:8" ht="12.75">
      <c r="B117" s="113" t="s">
        <v>389</v>
      </c>
      <c r="C117" s="9">
        <v>153276.77</v>
      </c>
      <c r="D117" s="9">
        <v>-260</v>
      </c>
      <c r="E117" s="9">
        <f t="shared" si="8"/>
        <v>153016.77</v>
      </c>
      <c r="F117" s="9">
        <v>14709.6</v>
      </c>
      <c r="G117" s="9">
        <v>12796.08</v>
      </c>
      <c r="H117" s="94">
        <f t="shared" si="9"/>
        <v>138307.16999999998</v>
      </c>
    </row>
    <row r="118" spans="2:8" ht="12.75">
      <c r="B118" s="113" t="s">
        <v>388</v>
      </c>
      <c r="C118" s="9">
        <v>81259.28</v>
      </c>
      <c r="D118" s="9">
        <v>41720</v>
      </c>
      <c r="E118" s="9">
        <f t="shared" si="8"/>
        <v>122979.28</v>
      </c>
      <c r="F118" s="9">
        <v>37880.28</v>
      </c>
      <c r="G118" s="9">
        <v>37237.67</v>
      </c>
      <c r="H118" s="94">
        <f t="shared" si="9"/>
        <v>85099</v>
      </c>
    </row>
    <row r="119" spans="2:8" ht="12.75">
      <c r="B119" s="113" t="s">
        <v>387</v>
      </c>
      <c r="C119" s="9">
        <v>0</v>
      </c>
      <c r="D119" s="9">
        <v>0</v>
      </c>
      <c r="E119" s="9">
        <f t="shared" si="8"/>
        <v>0</v>
      </c>
      <c r="F119" s="9">
        <v>0</v>
      </c>
      <c r="G119" s="9">
        <v>0</v>
      </c>
      <c r="H119" s="94">
        <f t="shared" si="9"/>
        <v>0</v>
      </c>
    </row>
    <row r="120" spans="2:8" ht="12.75">
      <c r="B120" s="113" t="s">
        <v>386</v>
      </c>
      <c r="C120" s="9">
        <v>184225.17</v>
      </c>
      <c r="D120" s="9">
        <v>19291.36</v>
      </c>
      <c r="E120" s="9">
        <f t="shared" si="8"/>
        <v>203516.53000000003</v>
      </c>
      <c r="F120" s="9">
        <v>156858.86</v>
      </c>
      <c r="G120" s="9">
        <v>155419.43</v>
      </c>
      <c r="H120" s="94">
        <f t="shared" si="9"/>
        <v>46657.67000000004</v>
      </c>
    </row>
    <row r="121" spans="2:8" ht="12.75">
      <c r="B121" s="113" t="s">
        <v>385</v>
      </c>
      <c r="C121" s="9">
        <v>0</v>
      </c>
      <c r="D121" s="9">
        <v>0</v>
      </c>
      <c r="E121" s="9">
        <f t="shared" si="8"/>
        <v>0</v>
      </c>
      <c r="F121" s="9">
        <v>0</v>
      </c>
      <c r="G121" s="9">
        <v>0</v>
      </c>
      <c r="H121" s="94">
        <f t="shared" si="9"/>
        <v>0</v>
      </c>
    </row>
    <row r="122" spans="2:8" ht="12.75">
      <c r="B122" s="113" t="s">
        <v>384</v>
      </c>
      <c r="C122" s="9">
        <v>302318</v>
      </c>
      <c r="D122" s="9">
        <v>20000</v>
      </c>
      <c r="E122" s="9">
        <f t="shared" si="8"/>
        <v>322318</v>
      </c>
      <c r="F122" s="9">
        <v>233894.03</v>
      </c>
      <c r="G122" s="9">
        <v>217012.62</v>
      </c>
      <c r="H122" s="94">
        <f t="shared" si="9"/>
        <v>88423.97</v>
      </c>
    </row>
    <row r="123" spans="2:8" ht="12.75">
      <c r="B123" s="113" t="s">
        <v>383</v>
      </c>
      <c r="C123" s="9">
        <v>1720094.91</v>
      </c>
      <c r="D123" s="9">
        <v>-454992.13</v>
      </c>
      <c r="E123" s="9">
        <f t="shared" si="8"/>
        <v>1265102.7799999998</v>
      </c>
      <c r="F123" s="9">
        <v>453641.45</v>
      </c>
      <c r="G123" s="9">
        <v>441189.25</v>
      </c>
      <c r="H123" s="94">
        <f t="shared" si="9"/>
        <v>811461.3299999998</v>
      </c>
    </row>
    <row r="124" spans="2:8" ht="12.75">
      <c r="B124" s="113" t="s">
        <v>382</v>
      </c>
      <c r="C124" s="9">
        <v>1030530.58</v>
      </c>
      <c r="D124" s="9">
        <v>-11135</v>
      </c>
      <c r="E124" s="9">
        <f t="shared" si="8"/>
        <v>1019395.58</v>
      </c>
      <c r="F124" s="9">
        <v>0</v>
      </c>
      <c r="G124" s="9">
        <v>0</v>
      </c>
      <c r="H124" s="94">
        <f t="shared" si="9"/>
        <v>1019395.58</v>
      </c>
    </row>
    <row r="125" spans="2:8" ht="12.75">
      <c r="B125" s="113" t="s">
        <v>381</v>
      </c>
      <c r="C125" s="9">
        <v>97544895.73</v>
      </c>
      <c r="D125" s="9">
        <v>256990.76</v>
      </c>
      <c r="E125" s="9">
        <f t="shared" si="8"/>
        <v>97801886.49000001</v>
      </c>
      <c r="F125" s="9">
        <v>41257111.77</v>
      </c>
      <c r="G125" s="9">
        <v>41255901.45</v>
      </c>
      <c r="H125" s="94">
        <f t="shared" si="9"/>
        <v>56544774.720000006</v>
      </c>
    </row>
    <row r="126" spans="2:8" ht="12.75">
      <c r="B126" s="113" t="s">
        <v>380</v>
      </c>
      <c r="C126" s="9">
        <v>3305957.7</v>
      </c>
      <c r="D126" s="9">
        <v>-2108791.98</v>
      </c>
      <c r="E126" s="9">
        <f t="shared" si="8"/>
        <v>1197165.7200000002</v>
      </c>
      <c r="F126" s="9">
        <v>9984.14</v>
      </c>
      <c r="G126" s="9">
        <v>9342.73</v>
      </c>
      <c r="H126" s="94">
        <f t="shared" si="9"/>
        <v>1187181.5800000003</v>
      </c>
    </row>
    <row r="127" spans="2:8" ht="12.75">
      <c r="B127" s="113" t="s">
        <v>379</v>
      </c>
      <c r="C127" s="9">
        <v>2867675.84</v>
      </c>
      <c r="D127" s="9">
        <v>-1708345.52</v>
      </c>
      <c r="E127" s="9">
        <f t="shared" si="8"/>
        <v>1159330.3199999998</v>
      </c>
      <c r="F127" s="9">
        <v>71727.02</v>
      </c>
      <c r="G127" s="9">
        <v>68390.13</v>
      </c>
      <c r="H127" s="94">
        <f t="shared" si="9"/>
        <v>1087603.2999999998</v>
      </c>
    </row>
    <row r="128" spans="2:8" ht="12.75">
      <c r="B128" s="113" t="s">
        <v>378</v>
      </c>
      <c r="C128" s="9">
        <v>3056783.52</v>
      </c>
      <c r="D128" s="9">
        <v>-1802259.8</v>
      </c>
      <c r="E128" s="9">
        <f aca="true" t="shared" si="10" ref="E128:E159">C128+D128</f>
        <v>1254523.72</v>
      </c>
      <c r="F128" s="9">
        <v>26647.28</v>
      </c>
      <c r="G128" s="9">
        <v>26248.27</v>
      </c>
      <c r="H128" s="94">
        <f aca="true" t="shared" si="11" ref="H128:H159">E128-F128</f>
        <v>1227876.44</v>
      </c>
    </row>
    <row r="129" spans="2:8" ht="12.75">
      <c r="B129" s="113" t="s">
        <v>377</v>
      </c>
      <c r="C129" s="9">
        <v>3096738.42</v>
      </c>
      <c r="D129" s="9">
        <v>-1681702</v>
      </c>
      <c r="E129" s="9">
        <f t="shared" si="10"/>
        <v>1415036.42</v>
      </c>
      <c r="F129" s="9">
        <v>138151.91</v>
      </c>
      <c r="G129" s="9">
        <v>132684.27</v>
      </c>
      <c r="H129" s="94">
        <f t="shared" si="11"/>
        <v>1276884.51</v>
      </c>
    </row>
    <row r="130" spans="2:8" ht="12.75">
      <c r="B130" s="113" t="s">
        <v>376</v>
      </c>
      <c r="C130" s="9">
        <v>2805315.93</v>
      </c>
      <c r="D130" s="9">
        <v>-1490024.48</v>
      </c>
      <c r="E130" s="9">
        <f t="shared" si="10"/>
        <v>1315291.4500000002</v>
      </c>
      <c r="F130" s="9">
        <v>14628.2</v>
      </c>
      <c r="G130" s="9">
        <v>13986.79</v>
      </c>
      <c r="H130" s="94">
        <f t="shared" si="11"/>
        <v>1300663.2500000002</v>
      </c>
    </row>
    <row r="131" spans="2:8" ht="12.75">
      <c r="B131" s="113" t="s">
        <v>375</v>
      </c>
      <c r="C131" s="9">
        <v>2612269.31</v>
      </c>
      <c r="D131" s="9">
        <v>-1489276.46</v>
      </c>
      <c r="E131" s="9">
        <f t="shared" si="10"/>
        <v>1122992.85</v>
      </c>
      <c r="F131" s="9">
        <v>22564.08</v>
      </c>
      <c r="G131" s="9">
        <v>22165.07</v>
      </c>
      <c r="H131" s="94">
        <f t="shared" si="11"/>
        <v>1100428.77</v>
      </c>
    </row>
    <row r="132" spans="2:8" ht="12.75">
      <c r="B132" s="113" t="s">
        <v>374</v>
      </c>
      <c r="C132" s="9">
        <v>588744760.85</v>
      </c>
      <c r="D132" s="9">
        <v>-150453</v>
      </c>
      <c r="E132" s="9">
        <f t="shared" si="10"/>
        <v>588594307.85</v>
      </c>
      <c r="F132" s="9">
        <v>348186372.4</v>
      </c>
      <c r="G132" s="9">
        <v>348183130.66</v>
      </c>
      <c r="H132" s="94">
        <f t="shared" si="11"/>
        <v>240407935.45000005</v>
      </c>
    </row>
    <row r="133" spans="2:8" ht="12.75">
      <c r="B133" s="113" t="s">
        <v>373</v>
      </c>
      <c r="C133" s="9">
        <v>166444.01</v>
      </c>
      <c r="D133" s="9">
        <v>202483.57</v>
      </c>
      <c r="E133" s="9">
        <f t="shared" si="10"/>
        <v>368927.58</v>
      </c>
      <c r="F133" s="9">
        <v>360437.3</v>
      </c>
      <c r="G133" s="9">
        <v>359221.82</v>
      </c>
      <c r="H133" s="94">
        <f t="shared" si="11"/>
        <v>8490.280000000028</v>
      </c>
    </row>
    <row r="134" spans="2:8" ht="12.75">
      <c r="B134" s="113" t="s">
        <v>372</v>
      </c>
      <c r="C134" s="9">
        <v>7740.45</v>
      </c>
      <c r="D134" s="9">
        <v>-7740.45</v>
      </c>
      <c r="E134" s="9">
        <f t="shared" si="10"/>
        <v>0</v>
      </c>
      <c r="F134" s="9">
        <v>0</v>
      </c>
      <c r="G134" s="9">
        <v>0</v>
      </c>
      <c r="H134" s="94">
        <f t="shared" si="11"/>
        <v>0</v>
      </c>
    </row>
    <row r="135" spans="2:8" ht="12.75">
      <c r="B135" s="113" t="s">
        <v>371</v>
      </c>
      <c r="C135" s="9">
        <v>45946.7</v>
      </c>
      <c r="D135" s="9">
        <v>-45946.7</v>
      </c>
      <c r="E135" s="9">
        <f t="shared" si="10"/>
        <v>0</v>
      </c>
      <c r="F135" s="9">
        <v>0</v>
      </c>
      <c r="G135" s="9">
        <v>0</v>
      </c>
      <c r="H135" s="94">
        <f t="shared" si="11"/>
        <v>0</v>
      </c>
    </row>
    <row r="136" spans="2:8" ht="12.75">
      <c r="B136" s="113" t="s">
        <v>370</v>
      </c>
      <c r="C136" s="9">
        <v>45247540.65</v>
      </c>
      <c r="D136" s="9">
        <v>-75227.92</v>
      </c>
      <c r="E136" s="9">
        <f t="shared" si="10"/>
        <v>45172312.73</v>
      </c>
      <c r="F136" s="9">
        <v>2582131.78</v>
      </c>
      <c r="G136" s="9">
        <v>2582131.78</v>
      </c>
      <c r="H136" s="94">
        <f t="shared" si="11"/>
        <v>42590180.949999996</v>
      </c>
    </row>
    <row r="137" spans="2:8" ht="12.75">
      <c r="B137" s="113" t="s">
        <v>369</v>
      </c>
      <c r="C137" s="9">
        <v>1626565071.56</v>
      </c>
      <c r="D137" s="9">
        <v>-23944047.38</v>
      </c>
      <c r="E137" s="9">
        <f t="shared" si="10"/>
        <v>1602621024.1799998</v>
      </c>
      <c r="F137" s="9">
        <v>1079258082.44</v>
      </c>
      <c r="G137" s="9">
        <v>1079227571.67</v>
      </c>
      <c r="H137" s="94">
        <f t="shared" si="11"/>
        <v>523362941.7399998</v>
      </c>
    </row>
    <row r="138" spans="2:8" ht="12.75">
      <c r="B138" s="113" t="s">
        <v>368</v>
      </c>
      <c r="C138" s="9">
        <v>3258498.36</v>
      </c>
      <c r="D138" s="9">
        <v>-2115960</v>
      </c>
      <c r="E138" s="9">
        <f t="shared" si="10"/>
        <v>1142538.3599999999</v>
      </c>
      <c r="F138" s="9">
        <v>5215.92</v>
      </c>
      <c r="G138" s="9">
        <v>0</v>
      </c>
      <c r="H138" s="94">
        <f t="shared" si="11"/>
        <v>1137322.44</v>
      </c>
    </row>
    <row r="139" spans="2:8" ht="12.75">
      <c r="B139" s="113" t="s">
        <v>367</v>
      </c>
      <c r="C139" s="9">
        <v>2932932.39</v>
      </c>
      <c r="D139" s="9">
        <v>-1820701</v>
      </c>
      <c r="E139" s="9">
        <f t="shared" si="10"/>
        <v>1112231.3900000001</v>
      </c>
      <c r="F139" s="9">
        <v>8194.68</v>
      </c>
      <c r="G139" s="9">
        <v>0</v>
      </c>
      <c r="H139" s="94">
        <f t="shared" si="11"/>
        <v>1104036.7100000002</v>
      </c>
    </row>
    <row r="140" spans="2:8" ht="25.5">
      <c r="B140" s="113" t="s">
        <v>366</v>
      </c>
      <c r="C140" s="9">
        <v>3010553.24</v>
      </c>
      <c r="D140" s="9">
        <v>-1841241</v>
      </c>
      <c r="E140" s="9">
        <f t="shared" si="10"/>
        <v>1169312.2400000002</v>
      </c>
      <c r="F140" s="9">
        <v>3884.8</v>
      </c>
      <c r="G140" s="9">
        <v>0</v>
      </c>
      <c r="H140" s="94">
        <f t="shared" si="11"/>
        <v>1165427.4400000002</v>
      </c>
    </row>
    <row r="141" spans="2:8" ht="12.75">
      <c r="B141" s="113" t="s">
        <v>365</v>
      </c>
      <c r="C141" s="9">
        <v>3313154.76</v>
      </c>
      <c r="D141" s="9">
        <v>-2182746</v>
      </c>
      <c r="E141" s="9">
        <f t="shared" si="10"/>
        <v>1130408.7599999998</v>
      </c>
      <c r="F141" s="9">
        <v>2638.05</v>
      </c>
      <c r="G141" s="9">
        <v>0</v>
      </c>
      <c r="H141" s="94">
        <f t="shared" si="11"/>
        <v>1127770.7099999997</v>
      </c>
    </row>
    <row r="142" spans="2:8" ht="12.75">
      <c r="B142" s="113" t="s">
        <v>364</v>
      </c>
      <c r="C142" s="9">
        <v>3288837.17</v>
      </c>
      <c r="D142" s="9">
        <v>-2137214</v>
      </c>
      <c r="E142" s="9">
        <f t="shared" si="10"/>
        <v>1151623.17</v>
      </c>
      <c r="F142" s="9">
        <v>6494.9</v>
      </c>
      <c r="G142" s="9">
        <v>0</v>
      </c>
      <c r="H142" s="94">
        <f t="shared" si="11"/>
        <v>1145128.27</v>
      </c>
    </row>
    <row r="143" spans="2:8" ht="12.75">
      <c r="B143" s="113" t="s">
        <v>363</v>
      </c>
      <c r="C143" s="9">
        <v>3007677.76</v>
      </c>
      <c r="D143" s="9">
        <v>-1829059</v>
      </c>
      <c r="E143" s="9">
        <f t="shared" si="10"/>
        <v>1178618.7599999998</v>
      </c>
      <c r="F143" s="9">
        <v>5317.32</v>
      </c>
      <c r="G143" s="9">
        <v>0</v>
      </c>
      <c r="H143" s="94">
        <f t="shared" si="11"/>
        <v>1173301.4399999997</v>
      </c>
    </row>
    <row r="144" spans="2:8" ht="12.75">
      <c r="B144" s="113" t="s">
        <v>362</v>
      </c>
      <c r="C144" s="9">
        <v>10150913.89</v>
      </c>
      <c r="D144" s="9">
        <v>-7757899.44</v>
      </c>
      <c r="E144" s="9">
        <f t="shared" si="10"/>
        <v>2393014.45</v>
      </c>
      <c r="F144" s="9">
        <v>25748.2</v>
      </c>
      <c r="G144" s="9">
        <v>2793.07</v>
      </c>
      <c r="H144" s="94">
        <f t="shared" si="11"/>
        <v>2367266.25</v>
      </c>
    </row>
    <row r="145" spans="2:8" ht="12.75">
      <c r="B145" s="113" t="s">
        <v>361</v>
      </c>
      <c r="C145" s="9">
        <v>734560285.12</v>
      </c>
      <c r="D145" s="9">
        <v>-238876.4</v>
      </c>
      <c r="E145" s="9">
        <f t="shared" si="10"/>
        <v>734321408.72</v>
      </c>
      <c r="F145" s="9">
        <v>433408554.92</v>
      </c>
      <c r="G145" s="9">
        <v>433406940.43</v>
      </c>
      <c r="H145" s="94">
        <f t="shared" si="11"/>
        <v>300912853.8</v>
      </c>
    </row>
    <row r="146" spans="2:8" ht="12.75">
      <c r="B146" s="113" t="s">
        <v>360</v>
      </c>
      <c r="C146" s="9">
        <v>740521128.07</v>
      </c>
      <c r="D146" s="9">
        <v>-146446.39</v>
      </c>
      <c r="E146" s="9">
        <f t="shared" si="10"/>
        <v>740374681.6800001</v>
      </c>
      <c r="F146" s="9">
        <v>432711620.87</v>
      </c>
      <c r="G146" s="9">
        <v>432709975.42</v>
      </c>
      <c r="H146" s="94">
        <f t="shared" si="11"/>
        <v>307663060.81000006</v>
      </c>
    </row>
    <row r="147" spans="2:8" ht="12.75">
      <c r="B147" s="113" t="s">
        <v>359</v>
      </c>
      <c r="C147" s="9">
        <v>397144712.97</v>
      </c>
      <c r="D147" s="9">
        <v>-25420</v>
      </c>
      <c r="E147" s="9">
        <f t="shared" si="10"/>
        <v>397119292.97</v>
      </c>
      <c r="F147" s="9">
        <v>231941425.67</v>
      </c>
      <c r="G147" s="9">
        <v>231934027.96</v>
      </c>
      <c r="H147" s="94">
        <f t="shared" si="11"/>
        <v>165177867.30000004</v>
      </c>
    </row>
    <row r="148" spans="2:8" ht="12.75">
      <c r="B148" s="113" t="s">
        <v>358</v>
      </c>
      <c r="C148" s="9">
        <v>83525967.41</v>
      </c>
      <c r="D148" s="9">
        <v>-257232.24</v>
      </c>
      <c r="E148" s="9">
        <f t="shared" si="10"/>
        <v>83268735.17</v>
      </c>
      <c r="F148" s="9">
        <v>28606986.58</v>
      </c>
      <c r="G148" s="9">
        <v>28600508.14</v>
      </c>
      <c r="H148" s="94">
        <f t="shared" si="11"/>
        <v>54661748.59</v>
      </c>
    </row>
    <row r="149" spans="2:8" ht="12.75">
      <c r="B149" s="113" t="s">
        <v>357</v>
      </c>
      <c r="C149" s="9">
        <v>47006801.44</v>
      </c>
      <c r="D149" s="9">
        <v>-126543</v>
      </c>
      <c r="E149" s="9">
        <f t="shared" si="10"/>
        <v>46880258.44</v>
      </c>
      <c r="F149" s="9">
        <v>13238466.3</v>
      </c>
      <c r="G149" s="9">
        <v>13237261.14</v>
      </c>
      <c r="H149" s="94">
        <f t="shared" si="11"/>
        <v>33641792.14</v>
      </c>
    </row>
    <row r="150" spans="2:8" ht="12.75">
      <c r="B150" s="113" t="s">
        <v>356</v>
      </c>
      <c r="C150" s="9">
        <v>54753214.42</v>
      </c>
      <c r="D150" s="9">
        <v>-156223.74</v>
      </c>
      <c r="E150" s="9">
        <f t="shared" si="10"/>
        <v>54596990.68</v>
      </c>
      <c r="F150" s="9">
        <v>17581185.74</v>
      </c>
      <c r="G150" s="9">
        <v>17581185.74</v>
      </c>
      <c r="H150" s="94">
        <f t="shared" si="11"/>
        <v>37015804.94</v>
      </c>
    </row>
    <row r="151" spans="2:8" ht="12.75">
      <c r="B151" s="113" t="s">
        <v>355</v>
      </c>
      <c r="C151" s="9">
        <v>264334207.38</v>
      </c>
      <c r="D151" s="9">
        <v>22419027.08</v>
      </c>
      <c r="E151" s="9">
        <f t="shared" si="10"/>
        <v>286753234.46</v>
      </c>
      <c r="F151" s="9">
        <v>221897732.61</v>
      </c>
      <c r="G151" s="9">
        <v>221894681.55</v>
      </c>
      <c r="H151" s="94">
        <f t="shared" si="11"/>
        <v>64855501.849999964</v>
      </c>
    </row>
    <row r="152" spans="2:8" ht="12.75">
      <c r="B152" s="113" t="s">
        <v>354</v>
      </c>
      <c r="C152" s="9">
        <v>20140</v>
      </c>
      <c r="D152" s="9">
        <v>260</v>
      </c>
      <c r="E152" s="9">
        <f t="shared" si="10"/>
        <v>20400</v>
      </c>
      <c r="F152" s="9">
        <v>11892.56</v>
      </c>
      <c r="G152" s="9">
        <v>10455.99</v>
      </c>
      <c r="H152" s="94">
        <f t="shared" si="11"/>
        <v>8507.44</v>
      </c>
    </row>
    <row r="153" spans="2:8" ht="12.75">
      <c r="B153" s="113" t="s">
        <v>353</v>
      </c>
      <c r="C153" s="9">
        <v>138465050.06</v>
      </c>
      <c r="D153" s="9">
        <v>-123034.12</v>
      </c>
      <c r="E153" s="9">
        <f t="shared" si="10"/>
        <v>138342015.94</v>
      </c>
      <c r="F153" s="9">
        <v>73612471.28</v>
      </c>
      <c r="G153" s="9">
        <v>73607167.76</v>
      </c>
      <c r="H153" s="94">
        <f t="shared" si="11"/>
        <v>64729544.66</v>
      </c>
    </row>
    <row r="154" spans="2:8" ht="12.75">
      <c r="B154" s="113" t="s">
        <v>352</v>
      </c>
      <c r="C154" s="9">
        <v>0</v>
      </c>
      <c r="D154" s="9">
        <v>1282.4</v>
      </c>
      <c r="E154" s="9">
        <f t="shared" si="10"/>
        <v>1282.4</v>
      </c>
      <c r="F154" s="9">
        <v>1282.4</v>
      </c>
      <c r="G154" s="9">
        <v>1282.4</v>
      </c>
      <c r="H154" s="94">
        <f t="shared" si="11"/>
        <v>0</v>
      </c>
    </row>
    <row r="155" spans="2:8" ht="12.75">
      <c r="B155" s="113" t="s">
        <v>351</v>
      </c>
      <c r="C155" s="9">
        <v>14100</v>
      </c>
      <c r="D155" s="9">
        <v>0</v>
      </c>
      <c r="E155" s="9">
        <f t="shared" si="10"/>
        <v>14100</v>
      </c>
      <c r="F155" s="9">
        <v>6384.16</v>
      </c>
      <c r="G155" s="9">
        <v>5586.14</v>
      </c>
      <c r="H155" s="94">
        <f t="shared" si="11"/>
        <v>7715.84</v>
      </c>
    </row>
    <row r="156" spans="2:8" ht="12.75">
      <c r="B156" s="113" t="s">
        <v>350</v>
      </c>
      <c r="C156" s="9">
        <v>20600</v>
      </c>
      <c r="D156" s="9">
        <v>0</v>
      </c>
      <c r="E156" s="9">
        <f t="shared" si="10"/>
        <v>20600</v>
      </c>
      <c r="F156" s="9">
        <v>11567.92</v>
      </c>
      <c r="G156" s="9">
        <v>10121.93</v>
      </c>
      <c r="H156" s="94">
        <f t="shared" si="11"/>
        <v>9032.08</v>
      </c>
    </row>
    <row r="157" spans="2:8" ht="12.75">
      <c r="B157" s="113" t="s">
        <v>349</v>
      </c>
      <c r="C157" s="9">
        <v>17790246.21</v>
      </c>
      <c r="D157" s="9">
        <v>-12635627.03</v>
      </c>
      <c r="E157" s="9">
        <f t="shared" si="10"/>
        <v>5154619.180000002</v>
      </c>
      <c r="F157" s="9">
        <v>1020615.68</v>
      </c>
      <c r="G157" s="9">
        <v>998258.34</v>
      </c>
      <c r="H157" s="94">
        <f t="shared" si="11"/>
        <v>4134003.5000000014</v>
      </c>
    </row>
    <row r="158" spans="2:8" ht="12.75">
      <c r="B158" s="113" t="s">
        <v>348</v>
      </c>
      <c r="C158" s="9">
        <v>0</v>
      </c>
      <c r="D158" s="9">
        <v>0</v>
      </c>
      <c r="E158" s="9">
        <f t="shared" si="10"/>
        <v>0</v>
      </c>
      <c r="F158" s="9">
        <v>0</v>
      </c>
      <c r="G158" s="9">
        <v>0</v>
      </c>
      <c r="H158" s="94">
        <f t="shared" si="11"/>
        <v>0</v>
      </c>
    </row>
    <row r="159" spans="2:8" ht="12.75">
      <c r="B159" s="113" t="s">
        <v>347</v>
      </c>
      <c r="C159" s="9">
        <v>34600</v>
      </c>
      <c r="D159" s="9">
        <v>0</v>
      </c>
      <c r="E159" s="9">
        <f t="shared" si="10"/>
        <v>34600</v>
      </c>
      <c r="F159" s="9">
        <v>21834.72</v>
      </c>
      <c r="G159" s="9">
        <v>19105.38</v>
      </c>
      <c r="H159" s="94">
        <f t="shared" si="11"/>
        <v>12765.279999999999</v>
      </c>
    </row>
    <row r="160" spans="2:8" ht="12.75">
      <c r="B160" s="113" t="s">
        <v>346</v>
      </c>
      <c r="C160" s="9">
        <v>0</v>
      </c>
      <c r="D160" s="9">
        <v>0</v>
      </c>
      <c r="E160" s="9">
        <f aca="true" t="shared" si="12" ref="E160:E180">C160+D160</f>
        <v>0</v>
      </c>
      <c r="F160" s="9">
        <v>0</v>
      </c>
      <c r="G160" s="9">
        <v>0</v>
      </c>
      <c r="H160" s="94">
        <f aca="true" t="shared" si="13" ref="H160:H180">E160-F160</f>
        <v>0</v>
      </c>
    </row>
    <row r="161" spans="2:8" ht="12.75">
      <c r="B161" s="113" t="s">
        <v>345</v>
      </c>
      <c r="C161" s="9">
        <v>0</v>
      </c>
      <c r="D161" s="9">
        <v>13150200.65</v>
      </c>
      <c r="E161" s="9">
        <f t="shared" si="12"/>
        <v>13150200.65</v>
      </c>
      <c r="F161" s="9">
        <v>3685278.24</v>
      </c>
      <c r="G161" s="9">
        <v>3685278.24</v>
      </c>
      <c r="H161" s="94">
        <f t="shared" si="13"/>
        <v>9464922.41</v>
      </c>
    </row>
    <row r="162" spans="2:8" ht="12.75">
      <c r="B162" s="113" t="s">
        <v>344</v>
      </c>
      <c r="C162" s="9">
        <v>0</v>
      </c>
      <c r="D162" s="9">
        <v>0</v>
      </c>
      <c r="E162" s="9">
        <f t="shared" si="12"/>
        <v>0</v>
      </c>
      <c r="F162" s="9">
        <v>0</v>
      </c>
      <c r="G162" s="9">
        <v>0</v>
      </c>
      <c r="H162" s="94">
        <f t="shared" si="13"/>
        <v>0</v>
      </c>
    </row>
    <row r="163" spans="2:8" ht="25.5">
      <c r="B163" s="113" t="s">
        <v>343</v>
      </c>
      <c r="C163" s="9">
        <v>0</v>
      </c>
      <c r="D163" s="9">
        <v>0</v>
      </c>
      <c r="E163" s="9">
        <f t="shared" si="12"/>
        <v>0</v>
      </c>
      <c r="F163" s="9">
        <v>0</v>
      </c>
      <c r="G163" s="9">
        <v>0</v>
      </c>
      <c r="H163" s="94">
        <f t="shared" si="13"/>
        <v>0</v>
      </c>
    </row>
    <row r="164" spans="2:8" ht="12.75">
      <c r="B164" s="113" t="s">
        <v>342</v>
      </c>
      <c r="C164" s="9">
        <v>0</v>
      </c>
      <c r="D164" s="9">
        <v>0</v>
      </c>
      <c r="E164" s="9">
        <f t="shared" si="12"/>
        <v>0</v>
      </c>
      <c r="F164" s="9">
        <v>0</v>
      </c>
      <c r="G164" s="9">
        <v>0</v>
      </c>
      <c r="H164" s="94">
        <f t="shared" si="13"/>
        <v>0</v>
      </c>
    </row>
    <row r="165" spans="2:8" ht="12.75">
      <c r="B165" s="113" t="s">
        <v>341</v>
      </c>
      <c r="C165" s="9">
        <v>0</v>
      </c>
      <c r="D165" s="9">
        <v>0</v>
      </c>
      <c r="E165" s="9">
        <f t="shared" si="12"/>
        <v>0</v>
      </c>
      <c r="F165" s="9">
        <v>0</v>
      </c>
      <c r="G165" s="9">
        <v>0</v>
      </c>
      <c r="H165" s="94">
        <f t="shared" si="13"/>
        <v>0</v>
      </c>
    </row>
    <row r="166" spans="2:8" ht="25.5">
      <c r="B166" s="113" t="s">
        <v>340</v>
      </c>
      <c r="C166" s="9">
        <v>0</v>
      </c>
      <c r="D166" s="9">
        <v>0</v>
      </c>
      <c r="E166" s="9">
        <f t="shared" si="12"/>
        <v>0</v>
      </c>
      <c r="F166" s="9">
        <v>0</v>
      </c>
      <c r="G166" s="9">
        <v>0</v>
      </c>
      <c r="H166" s="94">
        <f t="shared" si="13"/>
        <v>0</v>
      </c>
    </row>
    <row r="167" spans="2:8" ht="12.75">
      <c r="B167" s="113" t="s">
        <v>339</v>
      </c>
      <c r="C167" s="9">
        <v>0</v>
      </c>
      <c r="D167" s="9">
        <v>0</v>
      </c>
      <c r="E167" s="9">
        <f t="shared" si="12"/>
        <v>0</v>
      </c>
      <c r="F167" s="9">
        <v>0</v>
      </c>
      <c r="G167" s="9">
        <v>0</v>
      </c>
      <c r="H167" s="94">
        <f t="shared" si="13"/>
        <v>0</v>
      </c>
    </row>
    <row r="168" spans="2:8" ht="25.5">
      <c r="B168" s="113" t="s">
        <v>338</v>
      </c>
      <c r="C168" s="9">
        <v>0</v>
      </c>
      <c r="D168" s="9">
        <v>0</v>
      </c>
      <c r="E168" s="9">
        <f t="shared" si="12"/>
        <v>0</v>
      </c>
      <c r="F168" s="9">
        <v>0</v>
      </c>
      <c r="G168" s="9">
        <v>0</v>
      </c>
      <c r="H168" s="94">
        <f t="shared" si="13"/>
        <v>0</v>
      </c>
    </row>
    <row r="169" spans="2:8" ht="12.75">
      <c r="B169" s="113" t="s">
        <v>337</v>
      </c>
      <c r="C169" s="9">
        <v>0</v>
      </c>
      <c r="D169" s="9">
        <v>771844.06</v>
      </c>
      <c r="E169" s="9">
        <f t="shared" si="12"/>
        <v>771844.06</v>
      </c>
      <c r="F169" s="9">
        <v>0</v>
      </c>
      <c r="G169" s="9">
        <v>0</v>
      </c>
      <c r="H169" s="94">
        <f t="shared" si="13"/>
        <v>771844.06</v>
      </c>
    </row>
    <row r="170" spans="2:8" ht="12.75">
      <c r="B170" s="113" t="s">
        <v>336</v>
      </c>
      <c r="C170" s="9">
        <v>0</v>
      </c>
      <c r="D170" s="9">
        <v>3303825</v>
      </c>
      <c r="E170" s="9">
        <f t="shared" si="12"/>
        <v>3303825</v>
      </c>
      <c r="F170" s="9">
        <v>455430.83</v>
      </c>
      <c r="G170" s="9">
        <v>313225.24</v>
      </c>
      <c r="H170" s="94">
        <f t="shared" si="13"/>
        <v>2848394.17</v>
      </c>
    </row>
    <row r="171" spans="2:8" ht="25.5">
      <c r="B171" s="113" t="s">
        <v>335</v>
      </c>
      <c r="C171" s="9">
        <v>0</v>
      </c>
      <c r="D171" s="9">
        <v>0</v>
      </c>
      <c r="E171" s="9">
        <f t="shared" si="12"/>
        <v>0</v>
      </c>
      <c r="F171" s="9">
        <v>0</v>
      </c>
      <c r="G171" s="9">
        <v>0</v>
      </c>
      <c r="H171" s="94">
        <f t="shared" si="13"/>
        <v>0</v>
      </c>
    </row>
    <row r="172" spans="2:8" ht="25.5">
      <c r="B172" s="113" t="s">
        <v>334</v>
      </c>
      <c r="C172" s="9">
        <v>0</v>
      </c>
      <c r="D172" s="9">
        <v>0</v>
      </c>
      <c r="E172" s="9">
        <f t="shared" si="12"/>
        <v>0</v>
      </c>
      <c r="F172" s="9">
        <v>0</v>
      </c>
      <c r="G172" s="9">
        <v>0</v>
      </c>
      <c r="H172" s="94">
        <f t="shared" si="13"/>
        <v>0</v>
      </c>
    </row>
    <row r="173" spans="2:8" ht="25.5">
      <c r="B173" s="113" t="s">
        <v>333</v>
      </c>
      <c r="C173" s="9">
        <v>0</v>
      </c>
      <c r="D173" s="9">
        <v>0</v>
      </c>
      <c r="E173" s="9">
        <f t="shared" si="12"/>
        <v>0</v>
      </c>
      <c r="F173" s="9">
        <v>0</v>
      </c>
      <c r="G173" s="9">
        <v>0</v>
      </c>
      <c r="H173" s="94">
        <f t="shared" si="13"/>
        <v>0</v>
      </c>
    </row>
    <row r="174" spans="2:8" ht="25.5">
      <c r="B174" s="113" t="s">
        <v>332</v>
      </c>
      <c r="C174" s="9">
        <v>0</v>
      </c>
      <c r="D174" s="9">
        <v>1059802.14</v>
      </c>
      <c r="E174" s="9">
        <f t="shared" si="12"/>
        <v>1059802.14</v>
      </c>
      <c r="F174" s="9">
        <v>469430.67</v>
      </c>
      <c r="G174" s="9">
        <v>469430.67</v>
      </c>
      <c r="H174" s="94">
        <f t="shared" si="13"/>
        <v>590371.47</v>
      </c>
    </row>
    <row r="175" spans="2:8" ht="25.5">
      <c r="B175" s="113" t="s">
        <v>331</v>
      </c>
      <c r="C175" s="9">
        <v>0</v>
      </c>
      <c r="D175" s="9">
        <v>0</v>
      </c>
      <c r="E175" s="9">
        <f t="shared" si="12"/>
        <v>0</v>
      </c>
      <c r="F175" s="9">
        <v>0</v>
      </c>
      <c r="G175" s="9">
        <v>0</v>
      </c>
      <c r="H175" s="94">
        <f t="shared" si="13"/>
        <v>0</v>
      </c>
    </row>
    <row r="176" spans="2:8" ht="25.5">
      <c r="B176" s="113" t="s">
        <v>330</v>
      </c>
      <c r="C176" s="9">
        <v>0</v>
      </c>
      <c r="D176" s="9">
        <v>0</v>
      </c>
      <c r="E176" s="9">
        <f t="shared" si="12"/>
        <v>0</v>
      </c>
      <c r="F176" s="9">
        <v>0</v>
      </c>
      <c r="G176" s="9">
        <v>0</v>
      </c>
      <c r="H176" s="94">
        <f t="shared" si="13"/>
        <v>0</v>
      </c>
    </row>
    <row r="177" spans="2:8" ht="25.5">
      <c r="B177" s="113" t="s">
        <v>329</v>
      </c>
      <c r="C177" s="9">
        <v>0</v>
      </c>
      <c r="D177" s="9">
        <v>0</v>
      </c>
      <c r="E177" s="9">
        <f t="shared" si="12"/>
        <v>0</v>
      </c>
      <c r="F177" s="9">
        <v>0</v>
      </c>
      <c r="G177" s="9">
        <v>0</v>
      </c>
      <c r="H177" s="94">
        <f t="shared" si="13"/>
        <v>0</v>
      </c>
    </row>
    <row r="178" spans="2:8" ht="25.5">
      <c r="B178" s="113" t="s">
        <v>328</v>
      </c>
      <c r="C178" s="9">
        <v>0</v>
      </c>
      <c r="D178" s="9">
        <v>0</v>
      </c>
      <c r="E178" s="9">
        <f t="shared" si="12"/>
        <v>0</v>
      </c>
      <c r="F178" s="9">
        <v>0</v>
      </c>
      <c r="G178" s="9">
        <v>0</v>
      </c>
      <c r="H178" s="94">
        <f t="shared" si="13"/>
        <v>0</v>
      </c>
    </row>
    <row r="179" spans="2:8" ht="12.75">
      <c r="B179" s="113" t="s">
        <v>327</v>
      </c>
      <c r="C179" s="9">
        <v>0</v>
      </c>
      <c r="D179" s="9">
        <v>0</v>
      </c>
      <c r="E179" s="9">
        <f t="shared" si="12"/>
        <v>0</v>
      </c>
      <c r="F179" s="9">
        <v>0</v>
      </c>
      <c r="G179" s="9">
        <v>0</v>
      </c>
      <c r="H179" s="94">
        <f t="shared" si="13"/>
        <v>0</v>
      </c>
    </row>
    <row r="180" spans="2:8" ht="12.75">
      <c r="B180" s="113" t="s">
        <v>326</v>
      </c>
      <c r="C180" s="9">
        <v>0</v>
      </c>
      <c r="D180" s="9">
        <v>0</v>
      </c>
      <c r="E180" s="9">
        <f t="shared" si="12"/>
        <v>0</v>
      </c>
      <c r="F180" s="9">
        <v>0</v>
      </c>
      <c r="G180" s="9">
        <v>0</v>
      </c>
      <c r="H180" s="94">
        <f t="shared" si="13"/>
        <v>0</v>
      </c>
    </row>
    <row r="181" spans="2:8" ht="12.75">
      <c r="B181" s="113"/>
      <c r="C181" s="9"/>
      <c r="D181" s="9"/>
      <c r="E181" s="9"/>
      <c r="F181" s="9"/>
      <c r="G181" s="9"/>
      <c r="H181" s="94"/>
    </row>
    <row r="182" spans="2:8" ht="12.75">
      <c r="B182" s="112" t="s">
        <v>244</v>
      </c>
      <c r="C182" s="7">
        <f aca="true" t="shared" si="14" ref="C182:H182">C9+C95</f>
        <v>5719339566.000001</v>
      </c>
      <c r="D182" s="7">
        <f t="shared" si="14"/>
        <v>28957420.269999985</v>
      </c>
      <c r="E182" s="7">
        <f t="shared" si="14"/>
        <v>5748296986.27</v>
      </c>
      <c r="F182" s="7">
        <f t="shared" si="14"/>
        <v>3267350064.4499993</v>
      </c>
      <c r="G182" s="7">
        <f t="shared" si="14"/>
        <v>3258818651.8299994</v>
      </c>
      <c r="H182" s="7">
        <f t="shared" si="14"/>
        <v>2480946921.8199997</v>
      </c>
    </row>
    <row r="183" spans="2:8" ht="13.5" thickBot="1">
      <c r="B183" s="111"/>
      <c r="C183" s="19"/>
      <c r="D183" s="19"/>
      <c r="E183" s="19"/>
      <c r="F183" s="19"/>
      <c r="G183" s="19"/>
      <c r="H183" s="19"/>
    </row>
    <row r="1822" spans="2:8" ht="12.75">
      <c r="B1822" s="110"/>
      <c r="C1822" s="110"/>
      <c r="D1822" s="110"/>
      <c r="E1822" s="110"/>
      <c r="F1822" s="110"/>
      <c r="G1822" s="110"/>
      <c r="H1822" s="1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8" r:id="rId4"/>
  <legacyDrawing r:id="rId3"/>
  <oleObjects>
    <oleObject progId="Excel.Sheet.12" shapeId="85986481" r:id="rId1"/>
    <oleObject progId="Excel.Sheet.12" shapeId="8598712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99" activePane="bottomLeft" state="frozen"/>
      <selection pane="topLeft" activeCell="K99" sqref="K99"/>
      <selection pane="bottomLeft" activeCell="K99" sqref="K9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8.00390625" style="1" bestFit="1" customWidth="1"/>
    <col min="5" max="5" width="17.57421875" style="1" bestFit="1" customWidth="1"/>
    <col min="6" max="8" width="18.7109375" style="1" bestFit="1" customWidth="1"/>
    <col min="9" max="9" width="19.1406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10"/>
    </row>
    <row r="3" spans="2:9" ht="12.75">
      <c r="B3" s="179" t="s">
        <v>325</v>
      </c>
      <c r="C3" s="180"/>
      <c r="D3" s="180"/>
      <c r="E3" s="180"/>
      <c r="F3" s="180"/>
      <c r="G3" s="180"/>
      <c r="H3" s="180"/>
      <c r="I3" s="211"/>
    </row>
    <row r="4" spans="2:9" ht="12.75">
      <c r="B4" s="179" t="s">
        <v>324</v>
      </c>
      <c r="C4" s="180"/>
      <c r="D4" s="180"/>
      <c r="E4" s="180"/>
      <c r="F4" s="180"/>
      <c r="G4" s="180"/>
      <c r="H4" s="180"/>
      <c r="I4" s="211"/>
    </row>
    <row r="5" spans="2:9" ht="12.75">
      <c r="B5" s="179" t="s">
        <v>173</v>
      </c>
      <c r="C5" s="180"/>
      <c r="D5" s="180"/>
      <c r="E5" s="180"/>
      <c r="F5" s="180"/>
      <c r="G5" s="180"/>
      <c r="H5" s="180"/>
      <c r="I5" s="211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212"/>
    </row>
    <row r="7" spans="2:9" ht="15.75" customHeight="1">
      <c r="B7" s="160" t="s">
        <v>2</v>
      </c>
      <c r="C7" s="162"/>
      <c r="D7" s="160" t="s">
        <v>323</v>
      </c>
      <c r="E7" s="161"/>
      <c r="F7" s="161"/>
      <c r="G7" s="161"/>
      <c r="H7" s="162"/>
      <c r="I7" s="198" t="s">
        <v>322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199"/>
    </row>
    <row r="9" spans="2:9" ht="26.25" thickBot="1">
      <c r="B9" s="182"/>
      <c r="C9" s="184"/>
      <c r="D9" s="109" t="s">
        <v>242</v>
      </c>
      <c r="E9" s="21" t="s">
        <v>321</v>
      </c>
      <c r="F9" s="109" t="s">
        <v>320</v>
      </c>
      <c r="G9" s="109" t="s">
        <v>212</v>
      </c>
      <c r="H9" s="109" t="s">
        <v>241</v>
      </c>
      <c r="I9" s="200"/>
    </row>
    <row r="10" spans="2:9" ht="12.75">
      <c r="B10" s="108" t="s">
        <v>319</v>
      </c>
      <c r="C10" s="107"/>
      <c r="D10" s="91">
        <f aca="true" t="shared" si="0" ref="D10:I10">D11+D19+D29+D39+D49+D59+D72+D76+D63</f>
        <v>134221000</v>
      </c>
      <c r="E10" s="91">
        <f t="shared" si="0"/>
        <v>10664815.149999999</v>
      </c>
      <c r="F10" s="91">
        <f t="shared" si="0"/>
        <v>144885815.15</v>
      </c>
      <c r="G10" s="91">
        <f t="shared" si="0"/>
        <v>69998136.56</v>
      </c>
      <c r="H10" s="91">
        <f t="shared" si="0"/>
        <v>64355305.61</v>
      </c>
      <c r="I10" s="91">
        <f t="shared" si="0"/>
        <v>74887678.59</v>
      </c>
    </row>
    <row r="11" spans="2:9" ht="12.75">
      <c r="B11" s="97" t="s">
        <v>317</v>
      </c>
      <c r="C11" s="96"/>
      <c r="D11" s="95">
        <f aca="true" t="shared" si="1" ref="D11:I11">SUM(D12:D18)</f>
        <v>56423796</v>
      </c>
      <c r="E11" s="95">
        <f t="shared" si="1"/>
        <v>5552580.84</v>
      </c>
      <c r="F11" s="95">
        <f t="shared" si="1"/>
        <v>61976376.84</v>
      </c>
      <c r="G11" s="95">
        <f t="shared" si="1"/>
        <v>25338720.71</v>
      </c>
      <c r="H11" s="95">
        <f t="shared" si="1"/>
        <v>24707900.970000003</v>
      </c>
      <c r="I11" s="95">
        <f t="shared" si="1"/>
        <v>36637656.13</v>
      </c>
    </row>
    <row r="12" spans="2:9" ht="12.75">
      <c r="B12" s="99" t="s">
        <v>316</v>
      </c>
      <c r="C12" s="98"/>
      <c r="D12" s="95">
        <v>592417</v>
      </c>
      <c r="E12" s="94">
        <v>1140430.82</v>
      </c>
      <c r="F12" s="94">
        <f aca="true" t="shared" si="2" ref="F12:F18">D12+E12</f>
        <v>1732847.82</v>
      </c>
      <c r="G12" s="94">
        <v>646937.32</v>
      </c>
      <c r="H12" s="94">
        <v>646937.32</v>
      </c>
      <c r="I12" s="94">
        <f aca="true" t="shared" si="3" ref="I12:I18">F12-G12</f>
        <v>1085910.5</v>
      </c>
    </row>
    <row r="13" spans="2:9" ht="12.75">
      <c r="B13" s="99" t="s">
        <v>315</v>
      </c>
      <c r="C13" s="98"/>
      <c r="D13" s="95">
        <v>16220735</v>
      </c>
      <c r="E13" s="94">
        <v>4300268.35</v>
      </c>
      <c r="F13" s="94">
        <f t="shared" si="2"/>
        <v>20521003.35</v>
      </c>
      <c r="G13" s="94">
        <v>18883536.57</v>
      </c>
      <c r="H13" s="94">
        <v>18703092.11</v>
      </c>
      <c r="I13" s="94">
        <f t="shared" si="3"/>
        <v>1637466.7800000012</v>
      </c>
    </row>
    <row r="14" spans="2:9" ht="12.75">
      <c r="B14" s="99" t="s">
        <v>314</v>
      </c>
      <c r="C14" s="98"/>
      <c r="D14" s="95">
        <v>6070622</v>
      </c>
      <c r="E14" s="94">
        <v>-1871019.15</v>
      </c>
      <c r="F14" s="94">
        <f t="shared" si="2"/>
        <v>4199602.85</v>
      </c>
      <c r="G14" s="94">
        <v>1008692.26</v>
      </c>
      <c r="H14" s="94">
        <v>1008692.26</v>
      </c>
      <c r="I14" s="94">
        <f t="shared" si="3"/>
        <v>3190910.59</v>
      </c>
    </row>
    <row r="15" spans="2:9" ht="12.75">
      <c r="B15" s="99" t="s">
        <v>313</v>
      </c>
      <c r="C15" s="98"/>
      <c r="D15" s="95"/>
      <c r="E15" s="94"/>
      <c r="F15" s="94">
        <f t="shared" si="2"/>
        <v>0</v>
      </c>
      <c r="G15" s="94"/>
      <c r="H15" s="94"/>
      <c r="I15" s="94">
        <f t="shared" si="3"/>
        <v>0</v>
      </c>
    </row>
    <row r="16" spans="2:9" ht="12.75">
      <c r="B16" s="99" t="s">
        <v>312</v>
      </c>
      <c r="C16" s="98"/>
      <c r="D16" s="95">
        <v>33263427</v>
      </c>
      <c r="E16" s="94">
        <v>1982900.82</v>
      </c>
      <c r="F16" s="94">
        <f t="shared" si="2"/>
        <v>35246327.82</v>
      </c>
      <c r="G16" s="94">
        <v>4635161.06</v>
      </c>
      <c r="H16" s="94">
        <v>4184785.78</v>
      </c>
      <c r="I16" s="94">
        <f t="shared" si="3"/>
        <v>30611166.76</v>
      </c>
    </row>
    <row r="17" spans="2:9" ht="12.75">
      <c r="B17" s="99" t="s">
        <v>311</v>
      </c>
      <c r="C17" s="98"/>
      <c r="D17" s="95"/>
      <c r="E17" s="94"/>
      <c r="F17" s="94">
        <f t="shared" si="2"/>
        <v>0</v>
      </c>
      <c r="G17" s="94"/>
      <c r="H17" s="94"/>
      <c r="I17" s="94">
        <f t="shared" si="3"/>
        <v>0</v>
      </c>
    </row>
    <row r="18" spans="2:9" ht="12.75">
      <c r="B18" s="99" t="s">
        <v>310</v>
      </c>
      <c r="C18" s="98"/>
      <c r="D18" s="95">
        <v>276595</v>
      </c>
      <c r="E18" s="94">
        <v>0</v>
      </c>
      <c r="F18" s="94">
        <f t="shared" si="2"/>
        <v>276595</v>
      </c>
      <c r="G18" s="94">
        <v>164393.5</v>
      </c>
      <c r="H18" s="94">
        <v>164393.5</v>
      </c>
      <c r="I18" s="94">
        <f t="shared" si="3"/>
        <v>112201.5</v>
      </c>
    </row>
    <row r="19" spans="2:9" ht="12.75">
      <c r="B19" s="97" t="s">
        <v>309</v>
      </c>
      <c r="C19" s="96"/>
      <c r="D19" s="95">
        <f aca="true" t="shared" si="4" ref="D19:I19">SUM(D20:D28)</f>
        <v>14519769</v>
      </c>
      <c r="E19" s="95">
        <f t="shared" si="4"/>
        <v>11081432.78</v>
      </c>
      <c r="F19" s="95">
        <f t="shared" si="4"/>
        <v>25601201.78</v>
      </c>
      <c r="G19" s="95">
        <f t="shared" si="4"/>
        <v>15152144.36</v>
      </c>
      <c r="H19" s="95">
        <f t="shared" si="4"/>
        <v>14100095.690000001</v>
      </c>
      <c r="I19" s="95">
        <f t="shared" si="4"/>
        <v>10449057.42</v>
      </c>
    </row>
    <row r="20" spans="2:9" ht="12.75">
      <c r="B20" s="99" t="s">
        <v>308</v>
      </c>
      <c r="C20" s="98"/>
      <c r="D20" s="95">
        <v>6020099</v>
      </c>
      <c r="E20" s="94">
        <v>10124619.06</v>
      </c>
      <c r="F20" s="95">
        <f aca="true" t="shared" si="5" ref="F20:F28">D20+E20</f>
        <v>16144718.06</v>
      </c>
      <c r="G20" s="94">
        <v>8086129.66</v>
      </c>
      <c r="H20" s="94">
        <v>7430716.57</v>
      </c>
      <c r="I20" s="94">
        <f aca="true" t="shared" si="6" ref="I20:I28">F20-G20</f>
        <v>8058588.4</v>
      </c>
    </row>
    <row r="21" spans="2:9" ht="12.75">
      <c r="B21" s="99" t="s">
        <v>307</v>
      </c>
      <c r="C21" s="98"/>
      <c r="D21" s="95">
        <v>3890162</v>
      </c>
      <c r="E21" s="94">
        <v>915526.06</v>
      </c>
      <c r="F21" s="95">
        <f t="shared" si="5"/>
        <v>4805688.0600000005</v>
      </c>
      <c r="G21" s="94">
        <v>3376002.72</v>
      </c>
      <c r="H21" s="94">
        <v>3144660.04</v>
      </c>
      <c r="I21" s="94">
        <f t="shared" si="6"/>
        <v>1429685.3400000003</v>
      </c>
    </row>
    <row r="22" spans="2:9" ht="12.75">
      <c r="B22" s="99" t="s">
        <v>306</v>
      </c>
      <c r="C22" s="98"/>
      <c r="D22" s="95">
        <v>2700</v>
      </c>
      <c r="E22" s="94">
        <v>139440</v>
      </c>
      <c r="F22" s="95">
        <f t="shared" si="5"/>
        <v>142140</v>
      </c>
      <c r="G22" s="94">
        <v>142140</v>
      </c>
      <c r="H22" s="94">
        <v>142140</v>
      </c>
      <c r="I22" s="94">
        <f t="shared" si="6"/>
        <v>0</v>
      </c>
    </row>
    <row r="23" spans="2:9" ht="12.75">
      <c r="B23" s="99" t="s">
        <v>305</v>
      </c>
      <c r="C23" s="98"/>
      <c r="D23" s="95">
        <v>1049098</v>
      </c>
      <c r="E23" s="94">
        <v>-718888.26</v>
      </c>
      <c r="F23" s="95">
        <f t="shared" si="5"/>
        <v>330209.74</v>
      </c>
      <c r="G23" s="94">
        <v>280372.76</v>
      </c>
      <c r="H23" s="94">
        <v>213263.88</v>
      </c>
      <c r="I23" s="94">
        <f t="shared" si="6"/>
        <v>49836.97999999998</v>
      </c>
    </row>
    <row r="24" spans="2:9" ht="12.75">
      <c r="B24" s="99" t="s">
        <v>304</v>
      </c>
      <c r="C24" s="98"/>
      <c r="D24" s="95">
        <v>60379</v>
      </c>
      <c r="E24" s="94">
        <v>2600253.62</v>
      </c>
      <c r="F24" s="95">
        <f t="shared" si="5"/>
        <v>2660632.62</v>
      </c>
      <c r="G24" s="94">
        <v>2635631.63</v>
      </c>
      <c r="H24" s="94">
        <v>2537611.63</v>
      </c>
      <c r="I24" s="94">
        <f t="shared" si="6"/>
        <v>25000.990000000224</v>
      </c>
    </row>
    <row r="25" spans="2:9" ht="12.75">
      <c r="B25" s="99" t="s">
        <v>303</v>
      </c>
      <c r="C25" s="98"/>
      <c r="D25" s="95">
        <v>685748</v>
      </c>
      <c r="E25" s="94">
        <v>-71287.47</v>
      </c>
      <c r="F25" s="95">
        <f t="shared" si="5"/>
        <v>614460.53</v>
      </c>
      <c r="G25" s="94">
        <v>369450</v>
      </c>
      <c r="H25" s="94">
        <v>369450</v>
      </c>
      <c r="I25" s="94">
        <f t="shared" si="6"/>
        <v>245010.53000000003</v>
      </c>
    </row>
    <row r="26" spans="2:9" ht="12.75">
      <c r="B26" s="99" t="s">
        <v>302</v>
      </c>
      <c r="C26" s="98"/>
      <c r="D26" s="95">
        <v>2667013</v>
      </c>
      <c r="E26" s="94">
        <v>-1857436.72</v>
      </c>
      <c r="F26" s="95">
        <f t="shared" si="5"/>
        <v>809576.28</v>
      </c>
      <c r="G26" s="94">
        <v>168641.1</v>
      </c>
      <c r="H26" s="94">
        <v>168641.1</v>
      </c>
      <c r="I26" s="94">
        <f t="shared" si="6"/>
        <v>640935.18</v>
      </c>
    </row>
    <row r="27" spans="2:9" ht="12.75">
      <c r="B27" s="99" t="s">
        <v>301</v>
      </c>
      <c r="C27" s="98"/>
      <c r="D27" s="95">
        <v>450</v>
      </c>
      <c r="E27" s="94">
        <v>-450</v>
      </c>
      <c r="F27" s="95">
        <f t="shared" si="5"/>
        <v>0</v>
      </c>
      <c r="G27" s="94">
        <v>0</v>
      </c>
      <c r="H27" s="94">
        <v>0</v>
      </c>
      <c r="I27" s="94">
        <f t="shared" si="6"/>
        <v>0</v>
      </c>
    </row>
    <row r="28" spans="2:9" ht="12.75">
      <c r="B28" s="99" t="s">
        <v>300</v>
      </c>
      <c r="C28" s="98"/>
      <c r="D28" s="95">
        <v>144120</v>
      </c>
      <c r="E28" s="94">
        <v>-50343.51</v>
      </c>
      <c r="F28" s="95">
        <f t="shared" si="5"/>
        <v>93776.48999999999</v>
      </c>
      <c r="G28" s="94">
        <v>93776.49</v>
      </c>
      <c r="H28" s="94">
        <v>93612.47</v>
      </c>
      <c r="I28" s="94">
        <f t="shared" si="6"/>
        <v>0</v>
      </c>
    </row>
    <row r="29" spans="2:9" ht="12.75">
      <c r="B29" s="97" t="s">
        <v>299</v>
      </c>
      <c r="C29" s="96"/>
      <c r="D29" s="95">
        <f aca="true" t="shared" si="7" ref="D29:I29">SUM(D30:D38)</f>
        <v>54068628</v>
      </c>
      <c r="E29" s="95">
        <f t="shared" si="7"/>
        <v>-9350456.780000001</v>
      </c>
      <c r="F29" s="95">
        <f t="shared" si="7"/>
        <v>44718171.22</v>
      </c>
      <c r="G29" s="95">
        <f t="shared" si="7"/>
        <v>20771185.179999996</v>
      </c>
      <c r="H29" s="95">
        <f t="shared" si="7"/>
        <v>16938035.439999998</v>
      </c>
      <c r="I29" s="95">
        <f t="shared" si="7"/>
        <v>23946986.04</v>
      </c>
    </row>
    <row r="30" spans="2:9" ht="12.75">
      <c r="B30" s="99" t="s">
        <v>298</v>
      </c>
      <c r="C30" s="98"/>
      <c r="D30" s="95">
        <v>395300</v>
      </c>
      <c r="E30" s="94">
        <v>-264658.2</v>
      </c>
      <c r="F30" s="95">
        <f aca="true" t="shared" si="8" ref="F30:F38">D30+E30</f>
        <v>130641.79999999999</v>
      </c>
      <c r="G30" s="94">
        <v>96141.8</v>
      </c>
      <c r="H30" s="94">
        <v>72000</v>
      </c>
      <c r="I30" s="94">
        <f aca="true" t="shared" si="9" ref="I30:I38">F30-G30</f>
        <v>34499.999999999985</v>
      </c>
    </row>
    <row r="31" spans="2:9" ht="12.75">
      <c r="B31" s="99" t="s">
        <v>297</v>
      </c>
      <c r="C31" s="98"/>
      <c r="D31" s="95">
        <v>13806289</v>
      </c>
      <c r="E31" s="94">
        <v>-9641735.36</v>
      </c>
      <c r="F31" s="95">
        <f t="shared" si="8"/>
        <v>4164553.6400000006</v>
      </c>
      <c r="G31" s="94">
        <v>2011220.64</v>
      </c>
      <c r="H31" s="94">
        <v>1043778.84</v>
      </c>
      <c r="I31" s="94">
        <f t="shared" si="9"/>
        <v>2153333.000000001</v>
      </c>
    </row>
    <row r="32" spans="2:9" ht="12.75">
      <c r="B32" s="99" t="s">
        <v>296</v>
      </c>
      <c r="C32" s="98"/>
      <c r="D32" s="95">
        <v>1103158</v>
      </c>
      <c r="E32" s="94">
        <v>6808301.42</v>
      </c>
      <c r="F32" s="95">
        <f t="shared" si="8"/>
        <v>7911459.42</v>
      </c>
      <c r="G32" s="94">
        <v>7638667.42</v>
      </c>
      <c r="H32" s="94">
        <v>7531781.08</v>
      </c>
      <c r="I32" s="94">
        <f t="shared" si="9"/>
        <v>272792</v>
      </c>
    </row>
    <row r="33" spans="2:9" ht="12.75">
      <c r="B33" s="99" t="s">
        <v>295</v>
      </c>
      <c r="C33" s="98"/>
      <c r="D33" s="95">
        <v>1006230</v>
      </c>
      <c r="E33" s="94">
        <v>632860</v>
      </c>
      <c r="F33" s="95">
        <f t="shared" si="8"/>
        <v>1639090</v>
      </c>
      <c r="G33" s="94">
        <v>1111178.59</v>
      </c>
      <c r="H33" s="94">
        <v>471728.59</v>
      </c>
      <c r="I33" s="94">
        <f t="shared" si="9"/>
        <v>527911.4099999999</v>
      </c>
    </row>
    <row r="34" spans="2:9" ht="12.75">
      <c r="B34" s="99" t="s">
        <v>294</v>
      </c>
      <c r="C34" s="98"/>
      <c r="D34" s="95">
        <v>2657912</v>
      </c>
      <c r="E34" s="94">
        <v>6762686.56</v>
      </c>
      <c r="F34" s="95">
        <f t="shared" si="8"/>
        <v>9420598.559999999</v>
      </c>
      <c r="G34" s="94">
        <v>9227420.31</v>
      </c>
      <c r="H34" s="94">
        <v>7132190.51</v>
      </c>
      <c r="I34" s="94">
        <f t="shared" si="9"/>
        <v>193178.24999999814</v>
      </c>
    </row>
    <row r="35" spans="2:9" ht="12.75">
      <c r="B35" s="99" t="s">
        <v>293</v>
      </c>
      <c r="C35" s="98"/>
      <c r="D35" s="95">
        <v>566395</v>
      </c>
      <c r="E35" s="94">
        <v>-95445.66</v>
      </c>
      <c r="F35" s="95">
        <f t="shared" si="8"/>
        <v>470949.33999999997</v>
      </c>
      <c r="G35" s="94">
        <v>226310.33</v>
      </c>
      <c r="H35" s="94">
        <v>226310.33</v>
      </c>
      <c r="I35" s="94">
        <f t="shared" si="9"/>
        <v>244639.00999999998</v>
      </c>
    </row>
    <row r="36" spans="2:9" ht="12.75">
      <c r="B36" s="99" t="s">
        <v>292</v>
      </c>
      <c r="C36" s="98"/>
      <c r="D36" s="95">
        <v>510633</v>
      </c>
      <c r="E36" s="94">
        <v>-385974.95</v>
      </c>
      <c r="F36" s="95">
        <f t="shared" si="8"/>
        <v>124658.04999999999</v>
      </c>
      <c r="G36" s="94">
        <v>7106.05</v>
      </c>
      <c r="H36" s="94">
        <v>7106.05</v>
      </c>
      <c r="I36" s="94">
        <f t="shared" si="9"/>
        <v>117551.99999999999</v>
      </c>
    </row>
    <row r="37" spans="2:9" ht="12.75">
      <c r="B37" s="99" t="s">
        <v>291</v>
      </c>
      <c r="C37" s="98"/>
      <c r="D37" s="95">
        <v>3976557</v>
      </c>
      <c r="E37" s="94">
        <v>-3756097.95</v>
      </c>
      <c r="F37" s="95">
        <f t="shared" si="8"/>
        <v>220459.0499999998</v>
      </c>
      <c r="G37" s="94">
        <v>70459.04</v>
      </c>
      <c r="H37" s="94">
        <v>70459.04</v>
      </c>
      <c r="I37" s="94">
        <f t="shared" si="9"/>
        <v>150000.00999999983</v>
      </c>
    </row>
    <row r="38" spans="2:9" ht="12.75">
      <c r="B38" s="99" t="s">
        <v>290</v>
      </c>
      <c r="C38" s="98"/>
      <c r="D38" s="95">
        <v>30046154</v>
      </c>
      <c r="E38" s="94">
        <v>-9410392.64</v>
      </c>
      <c r="F38" s="95">
        <f t="shared" si="8"/>
        <v>20635761.36</v>
      </c>
      <c r="G38" s="94">
        <v>382681</v>
      </c>
      <c r="H38" s="94">
        <v>382681</v>
      </c>
      <c r="I38" s="94">
        <f t="shared" si="9"/>
        <v>20253080.36</v>
      </c>
    </row>
    <row r="39" spans="2:9" ht="25.5" customHeight="1">
      <c r="B39" s="208" t="s">
        <v>289</v>
      </c>
      <c r="C39" s="209"/>
      <c r="D39" s="95">
        <f aca="true" t="shared" si="10" ref="D39:I39">SUM(D40:D48)</f>
        <v>5084574</v>
      </c>
      <c r="E39" s="95">
        <f t="shared" si="10"/>
        <v>529830</v>
      </c>
      <c r="F39" s="95">
        <f t="shared" si="10"/>
        <v>5614404</v>
      </c>
      <c r="G39" s="95">
        <f t="shared" si="10"/>
        <v>2916625</v>
      </c>
      <c r="H39" s="95">
        <f t="shared" si="10"/>
        <v>2896625</v>
      </c>
      <c r="I39" s="95">
        <f t="shared" si="10"/>
        <v>2697779</v>
      </c>
    </row>
    <row r="40" spans="2:9" ht="12.75">
      <c r="B40" s="99" t="s">
        <v>288</v>
      </c>
      <c r="C40" s="98"/>
      <c r="D40" s="95">
        <v>0</v>
      </c>
      <c r="E40" s="94">
        <v>696150</v>
      </c>
      <c r="F40" s="95">
        <f aca="true" t="shared" si="11" ref="F40:F48">D40+E40</f>
        <v>696150</v>
      </c>
      <c r="G40" s="94">
        <v>696150</v>
      </c>
      <c r="H40" s="94">
        <v>696150</v>
      </c>
      <c r="I40" s="94">
        <f aca="true" t="shared" si="12" ref="I40:I48">F40-G40</f>
        <v>0</v>
      </c>
    </row>
    <row r="41" spans="2:9" ht="12.75">
      <c r="B41" s="99" t="s">
        <v>287</v>
      </c>
      <c r="C41" s="98"/>
      <c r="D41" s="95"/>
      <c r="E41" s="94"/>
      <c r="F41" s="95">
        <f t="shared" si="11"/>
        <v>0</v>
      </c>
      <c r="G41" s="94"/>
      <c r="H41" s="94"/>
      <c r="I41" s="94">
        <f t="shared" si="12"/>
        <v>0</v>
      </c>
    </row>
    <row r="42" spans="2:9" ht="12.75">
      <c r="B42" s="99" t="s">
        <v>286</v>
      </c>
      <c r="C42" s="98"/>
      <c r="D42" s="95"/>
      <c r="E42" s="94"/>
      <c r="F42" s="95">
        <f t="shared" si="11"/>
        <v>0</v>
      </c>
      <c r="G42" s="94"/>
      <c r="H42" s="94"/>
      <c r="I42" s="94">
        <f t="shared" si="12"/>
        <v>0</v>
      </c>
    </row>
    <row r="43" spans="2:9" ht="12.75">
      <c r="B43" s="99" t="s">
        <v>285</v>
      </c>
      <c r="C43" s="98"/>
      <c r="D43" s="95">
        <v>5084574</v>
      </c>
      <c r="E43" s="94">
        <v>-166320</v>
      </c>
      <c r="F43" s="95">
        <f t="shared" si="11"/>
        <v>4918254</v>
      </c>
      <c r="G43" s="94">
        <v>2220475</v>
      </c>
      <c r="H43" s="94">
        <v>2200475</v>
      </c>
      <c r="I43" s="94">
        <f t="shared" si="12"/>
        <v>2697779</v>
      </c>
    </row>
    <row r="44" spans="2:9" ht="12.75">
      <c r="B44" s="99" t="s">
        <v>284</v>
      </c>
      <c r="C44" s="98"/>
      <c r="D44" s="95"/>
      <c r="E44" s="94"/>
      <c r="F44" s="95">
        <f t="shared" si="11"/>
        <v>0</v>
      </c>
      <c r="G44" s="94"/>
      <c r="H44" s="94"/>
      <c r="I44" s="94">
        <f t="shared" si="12"/>
        <v>0</v>
      </c>
    </row>
    <row r="45" spans="2:9" ht="12.75">
      <c r="B45" s="99" t="s">
        <v>283</v>
      </c>
      <c r="C45" s="98"/>
      <c r="D45" s="95"/>
      <c r="E45" s="94"/>
      <c r="F45" s="95">
        <f t="shared" si="11"/>
        <v>0</v>
      </c>
      <c r="G45" s="94"/>
      <c r="H45" s="94"/>
      <c r="I45" s="94">
        <f t="shared" si="12"/>
        <v>0</v>
      </c>
    </row>
    <row r="46" spans="2:9" ht="12.75">
      <c r="B46" s="99" t="s">
        <v>282</v>
      </c>
      <c r="C46" s="98"/>
      <c r="D46" s="95"/>
      <c r="E46" s="94"/>
      <c r="F46" s="95">
        <f t="shared" si="11"/>
        <v>0</v>
      </c>
      <c r="G46" s="94"/>
      <c r="H46" s="94"/>
      <c r="I46" s="94">
        <f t="shared" si="12"/>
        <v>0</v>
      </c>
    </row>
    <row r="47" spans="2:9" ht="12.75">
      <c r="B47" s="99" t="s">
        <v>281</v>
      </c>
      <c r="C47" s="98"/>
      <c r="D47" s="95"/>
      <c r="E47" s="94"/>
      <c r="F47" s="95">
        <f t="shared" si="11"/>
        <v>0</v>
      </c>
      <c r="G47" s="94"/>
      <c r="H47" s="94"/>
      <c r="I47" s="94">
        <f t="shared" si="12"/>
        <v>0</v>
      </c>
    </row>
    <row r="48" spans="2:9" ht="12.75">
      <c r="B48" s="99" t="s">
        <v>280</v>
      </c>
      <c r="C48" s="98"/>
      <c r="D48" s="95"/>
      <c r="E48" s="94"/>
      <c r="F48" s="95">
        <f t="shared" si="11"/>
        <v>0</v>
      </c>
      <c r="G48" s="94"/>
      <c r="H48" s="94"/>
      <c r="I48" s="94">
        <f t="shared" si="12"/>
        <v>0</v>
      </c>
    </row>
    <row r="49" spans="2:9" ht="12.75">
      <c r="B49" s="208" t="s">
        <v>279</v>
      </c>
      <c r="C49" s="209"/>
      <c r="D49" s="95">
        <f aca="true" t="shared" si="13" ref="D49:I49">SUM(D50:D58)</f>
        <v>4124233</v>
      </c>
      <c r="E49" s="95">
        <f t="shared" si="13"/>
        <v>2851428.31</v>
      </c>
      <c r="F49" s="95">
        <f t="shared" si="13"/>
        <v>6975661.3100000005</v>
      </c>
      <c r="G49" s="95">
        <f t="shared" si="13"/>
        <v>5819461.3100000005</v>
      </c>
      <c r="H49" s="95">
        <f t="shared" si="13"/>
        <v>5712648.510000001</v>
      </c>
      <c r="I49" s="95">
        <f t="shared" si="13"/>
        <v>1156200</v>
      </c>
    </row>
    <row r="50" spans="2:9" ht="12.75">
      <c r="B50" s="99" t="s">
        <v>278</v>
      </c>
      <c r="C50" s="98"/>
      <c r="D50" s="95">
        <v>2301556</v>
      </c>
      <c r="E50" s="94">
        <v>2697523.67</v>
      </c>
      <c r="F50" s="95">
        <f aca="true" t="shared" si="14" ref="F50:F58">D50+E50</f>
        <v>4999079.67</v>
      </c>
      <c r="G50" s="94">
        <v>4717079.67</v>
      </c>
      <c r="H50" s="94">
        <v>4610266.87</v>
      </c>
      <c r="I50" s="94">
        <f aca="true" t="shared" si="15" ref="I50:I83">F50-G50</f>
        <v>282000</v>
      </c>
    </row>
    <row r="51" spans="2:9" ht="12.75">
      <c r="B51" s="99" t="s">
        <v>277</v>
      </c>
      <c r="C51" s="98"/>
      <c r="D51" s="95">
        <v>163577</v>
      </c>
      <c r="E51" s="94">
        <v>-46574.76</v>
      </c>
      <c r="F51" s="95">
        <f t="shared" si="14"/>
        <v>117002.23999999999</v>
      </c>
      <c r="G51" s="94">
        <v>117002.24</v>
      </c>
      <c r="H51" s="94">
        <v>117002.24</v>
      </c>
      <c r="I51" s="94">
        <f t="shared" si="15"/>
        <v>0</v>
      </c>
    </row>
    <row r="52" spans="2:9" ht="12.75">
      <c r="B52" s="99" t="s">
        <v>276</v>
      </c>
      <c r="C52" s="98"/>
      <c r="D52" s="95"/>
      <c r="E52" s="94"/>
      <c r="F52" s="95">
        <f t="shared" si="14"/>
        <v>0</v>
      </c>
      <c r="G52" s="94"/>
      <c r="H52" s="94"/>
      <c r="I52" s="94">
        <f t="shared" si="15"/>
        <v>0</v>
      </c>
    </row>
    <row r="53" spans="2:9" ht="12.75">
      <c r="B53" s="99" t="s">
        <v>275</v>
      </c>
      <c r="C53" s="98"/>
      <c r="D53" s="95">
        <v>1450300</v>
      </c>
      <c r="E53" s="94">
        <v>227100</v>
      </c>
      <c r="F53" s="95">
        <f t="shared" si="14"/>
        <v>1677400</v>
      </c>
      <c r="G53" s="94">
        <v>812000</v>
      </c>
      <c r="H53" s="94">
        <v>812000</v>
      </c>
      <c r="I53" s="94">
        <f t="shared" si="15"/>
        <v>865400</v>
      </c>
    </row>
    <row r="54" spans="2:9" ht="12.75">
      <c r="B54" s="99" t="s">
        <v>274</v>
      </c>
      <c r="C54" s="98"/>
      <c r="D54" s="95"/>
      <c r="E54" s="94"/>
      <c r="F54" s="95">
        <f t="shared" si="14"/>
        <v>0</v>
      </c>
      <c r="G54" s="94"/>
      <c r="H54" s="94"/>
      <c r="I54" s="94">
        <f t="shared" si="15"/>
        <v>0</v>
      </c>
    </row>
    <row r="55" spans="2:9" ht="12.75">
      <c r="B55" s="99" t="s">
        <v>273</v>
      </c>
      <c r="C55" s="98"/>
      <c r="D55" s="95">
        <v>8800</v>
      </c>
      <c r="E55" s="94">
        <v>173379.4</v>
      </c>
      <c r="F55" s="95">
        <f t="shared" si="14"/>
        <v>182179.4</v>
      </c>
      <c r="G55" s="94">
        <v>173379.4</v>
      </c>
      <c r="H55" s="94">
        <v>173379.4</v>
      </c>
      <c r="I55" s="94">
        <f t="shared" si="15"/>
        <v>8800</v>
      </c>
    </row>
    <row r="56" spans="2:9" ht="12.75">
      <c r="B56" s="99" t="s">
        <v>272</v>
      </c>
      <c r="C56" s="98"/>
      <c r="D56" s="95"/>
      <c r="E56" s="94"/>
      <c r="F56" s="95">
        <f t="shared" si="14"/>
        <v>0</v>
      </c>
      <c r="G56" s="94"/>
      <c r="H56" s="94"/>
      <c r="I56" s="94">
        <f t="shared" si="15"/>
        <v>0</v>
      </c>
    </row>
    <row r="57" spans="2:9" ht="12.75">
      <c r="B57" s="99" t="s">
        <v>271</v>
      </c>
      <c r="C57" s="98"/>
      <c r="D57" s="95"/>
      <c r="E57" s="94"/>
      <c r="F57" s="95">
        <f t="shared" si="14"/>
        <v>0</v>
      </c>
      <c r="G57" s="94"/>
      <c r="H57" s="94"/>
      <c r="I57" s="94">
        <f t="shared" si="15"/>
        <v>0</v>
      </c>
    </row>
    <row r="58" spans="2:9" ht="12.75">
      <c r="B58" s="99" t="s">
        <v>270</v>
      </c>
      <c r="C58" s="98"/>
      <c r="D58" s="95">
        <v>200000</v>
      </c>
      <c r="E58" s="94">
        <v>-200000</v>
      </c>
      <c r="F58" s="95">
        <f t="shared" si="14"/>
        <v>0</v>
      </c>
      <c r="G58" s="94">
        <v>0</v>
      </c>
      <c r="H58" s="94">
        <v>0</v>
      </c>
      <c r="I58" s="94">
        <f t="shared" si="15"/>
        <v>0</v>
      </c>
    </row>
    <row r="59" spans="2:9" ht="12.75">
      <c r="B59" s="97" t="s">
        <v>269</v>
      </c>
      <c r="C59" s="96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94">
        <f t="shared" si="15"/>
        <v>0</v>
      </c>
    </row>
    <row r="60" spans="2:9" ht="12.75">
      <c r="B60" s="99" t="s">
        <v>268</v>
      </c>
      <c r="C60" s="98"/>
      <c r="D60" s="95"/>
      <c r="E60" s="94"/>
      <c r="F60" s="95">
        <f>D60+E60</f>
        <v>0</v>
      </c>
      <c r="G60" s="94"/>
      <c r="H60" s="94"/>
      <c r="I60" s="94">
        <f t="shared" si="15"/>
        <v>0</v>
      </c>
    </row>
    <row r="61" spans="2:9" ht="12.75">
      <c r="B61" s="99" t="s">
        <v>267</v>
      </c>
      <c r="C61" s="98"/>
      <c r="D61" s="95"/>
      <c r="E61" s="94"/>
      <c r="F61" s="95">
        <f>D61+E61</f>
        <v>0</v>
      </c>
      <c r="G61" s="94"/>
      <c r="H61" s="94"/>
      <c r="I61" s="94">
        <f t="shared" si="15"/>
        <v>0</v>
      </c>
    </row>
    <row r="62" spans="2:9" ht="12.75">
      <c r="B62" s="99" t="s">
        <v>266</v>
      </c>
      <c r="C62" s="98"/>
      <c r="D62" s="95"/>
      <c r="E62" s="94"/>
      <c r="F62" s="95">
        <f>D62+E62</f>
        <v>0</v>
      </c>
      <c r="G62" s="94"/>
      <c r="H62" s="94"/>
      <c r="I62" s="94">
        <f t="shared" si="15"/>
        <v>0</v>
      </c>
    </row>
    <row r="63" spans="2:9" ht="12.75">
      <c r="B63" s="208" t="s">
        <v>265</v>
      </c>
      <c r="C63" s="209"/>
      <c r="D63" s="95">
        <f>SUM(D64:D71)</f>
        <v>0</v>
      </c>
      <c r="E63" s="95">
        <f>SUM(E64:E71)</f>
        <v>0</v>
      </c>
      <c r="F63" s="95">
        <f>F64+F65+F66+F67+F68+F70+F71</f>
        <v>0</v>
      </c>
      <c r="G63" s="95">
        <f>SUM(G64:G71)</f>
        <v>0</v>
      </c>
      <c r="H63" s="95">
        <f>SUM(H64:H71)</f>
        <v>0</v>
      </c>
      <c r="I63" s="94">
        <f t="shared" si="15"/>
        <v>0</v>
      </c>
    </row>
    <row r="64" spans="2:9" ht="12.75">
      <c r="B64" s="99" t="s">
        <v>264</v>
      </c>
      <c r="C64" s="98"/>
      <c r="D64" s="95"/>
      <c r="E64" s="94"/>
      <c r="F64" s="95">
        <f aca="true" t="shared" si="16" ref="F64:F71">D64+E64</f>
        <v>0</v>
      </c>
      <c r="G64" s="94"/>
      <c r="H64" s="94"/>
      <c r="I64" s="94">
        <f t="shared" si="15"/>
        <v>0</v>
      </c>
    </row>
    <row r="65" spans="2:9" ht="12.75">
      <c r="B65" s="99" t="s">
        <v>263</v>
      </c>
      <c r="C65" s="98"/>
      <c r="D65" s="95"/>
      <c r="E65" s="94"/>
      <c r="F65" s="95">
        <f t="shared" si="16"/>
        <v>0</v>
      </c>
      <c r="G65" s="94"/>
      <c r="H65" s="94"/>
      <c r="I65" s="94">
        <f t="shared" si="15"/>
        <v>0</v>
      </c>
    </row>
    <row r="66" spans="2:9" ht="12.75">
      <c r="B66" s="99" t="s">
        <v>262</v>
      </c>
      <c r="C66" s="98"/>
      <c r="D66" s="95"/>
      <c r="E66" s="94"/>
      <c r="F66" s="95">
        <f t="shared" si="16"/>
        <v>0</v>
      </c>
      <c r="G66" s="94"/>
      <c r="H66" s="94"/>
      <c r="I66" s="94">
        <f t="shared" si="15"/>
        <v>0</v>
      </c>
    </row>
    <row r="67" spans="2:9" ht="12.75">
      <c r="B67" s="99" t="s">
        <v>261</v>
      </c>
      <c r="C67" s="98"/>
      <c r="D67" s="95"/>
      <c r="E67" s="94"/>
      <c r="F67" s="95">
        <f t="shared" si="16"/>
        <v>0</v>
      </c>
      <c r="G67" s="94"/>
      <c r="H67" s="94"/>
      <c r="I67" s="94">
        <f t="shared" si="15"/>
        <v>0</v>
      </c>
    </row>
    <row r="68" spans="2:9" ht="12.75">
      <c r="B68" s="99" t="s">
        <v>260</v>
      </c>
      <c r="C68" s="98"/>
      <c r="D68" s="95"/>
      <c r="E68" s="94"/>
      <c r="F68" s="95">
        <f t="shared" si="16"/>
        <v>0</v>
      </c>
      <c r="G68" s="94"/>
      <c r="H68" s="94"/>
      <c r="I68" s="94">
        <f t="shared" si="15"/>
        <v>0</v>
      </c>
    </row>
    <row r="69" spans="2:9" ht="12.75">
      <c r="B69" s="99" t="s">
        <v>259</v>
      </c>
      <c r="C69" s="98"/>
      <c r="D69" s="95"/>
      <c r="E69" s="94"/>
      <c r="F69" s="95">
        <f t="shared" si="16"/>
        <v>0</v>
      </c>
      <c r="G69" s="94"/>
      <c r="H69" s="94"/>
      <c r="I69" s="94">
        <f t="shared" si="15"/>
        <v>0</v>
      </c>
    </row>
    <row r="70" spans="2:9" ht="12.75">
      <c r="B70" s="99" t="s">
        <v>258</v>
      </c>
      <c r="C70" s="98"/>
      <c r="D70" s="95"/>
      <c r="E70" s="94"/>
      <c r="F70" s="95">
        <f t="shared" si="16"/>
        <v>0</v>
      </c>
      <c r="G70" s="94"/>
      <c r="H70" s="94"/>
      <c r="I70" s="94">
        <f t="shared" si="15"/>
        <v>0</v>
      </c>
    </row>
    <row r="71" spans="2:9" ht="12.75">
      <c r="B71" s="99" t="s">
        <v>257</v>
      </c>
      <c r="C71" s="98"/>
      <c r="D71" s="95"/>
      <c r="E71" s="94"/>
      <c r="F71" s="95">
        <f t="shared" si="16"/>
        <v>0</v>
      </c>
      <c r="G71" s="94"/>
      <c r="H71" s="94"/>
      <c r="I71" s="94">
        <f t="shared" si="15"/>
        <v>0</v>
      </c>
    </row>
    <row r="72" spans="2:9" ht="12.75">
      <c r="B72" s="97" t="s">
        <v>256</v>
      </c>
      <c r="C72" s="96"/>
      <c r="D72" s="95">
        <f>SUM(D73:D75)</f>
        <v>0</v>
      </c>
      <c r="E72" s="95">
        <f>SUM(E73:E75)</f>
        <v>0</v>
      </c>
      <c r="F72" s="95">
        <f>SUM(F73:F75)</f>
        <v>0</v>
      </c>
      <c r="G72" s="95">
        <f>SUM(G73:G75)</f>
        <v>0</v>
      </c>
      <c r="H72" s="95">
        <f>SUM(H73:H75)</f>
        <v>0</v>
      </c>
      <c r="I72" s="94">
        <f t="shared" si="15"/>
        <v>0</v>
      </c>
    </row>
    <row r="73" spans="2:9" ht="12.75">
      <c r="B73" s="99" t="s">
        <v>255</v>
      </c>
      <c r="C73" s="98"/>
      <c r="D73" s="95"/>
      <c r="E73" s="94"/>
      <c r="F73" s="95">
        <f>D73+E73</f>
        <v>0</v>
      </c>
      <c r="G73" s="94"/>
      <c r="H73" s="94"/>
      <c r="I73" s="94">
        <f t="shared" si="15"/>
        <v>0</v>
      </c>
    </row>
    <row r="74" spans="2:9" ht="12.75">
      <c r="B74" s="99" t="s">
        <v>254</v>
      </c>
      <c r="C74" s="98"/>
      <c r="D74" s="95"/>
      <c r="E74" s="94"/>
      <c r="F74" s="95">
        <f>D74+E74</f>
        <v>0</v>
      </c>
      <c r="G74" s="94"/>
      <c r="H74" s="94"/>
      <c r="I74" s="94">
        <f t="shared" si="15"/>
        <v>0</v>
      </c>
    </row>
    <row r="75" spans="2:9" ht="12.75">
      <c r="B75" s="99" t="s">
        <v>253</v>
      </c>
      <c r="C75" s="98"/>
      <c r="D75" s="95"/>
      <c r="E75" s="94"/>
      <c r="F75" s="95">
        <f>D75+E75</f>
        <v>0</v>
      </c>
      <c r="G75" s="94"/>
      <c r="H75" s="94"/>
      <c r="I75" s="94">
        <f t="shared" si="15"/>
        <v>0</v>
      </c>
    </row>
    <row r="76" spans="2:9" ht="12.75">
      <c r="B76" s="97" t="s">
        <v>252</v>
      </c>
      <c r="C76" s="96"/>
      <c r="D76" s="95">
        <f>SUM(D77:D83)</f>
        <v>0</v>
      </c>
      <c r="E76" s="95">
        <f>SUM(E77:E83)</f>
        <v>0</v>
      </c>
      <c r="F76" s="95">
        <f>SUM(F77:F83)</f>
        <v>0</v>
      </c>
      <c r="G76" s="95">
        <f>SUM(G77:G83)</f>
        <v>0</v>
      </c>
      <c r="H76" s="95">
        <f>SUM(H77:H83)</f>
        <v>0</v>
      </c>
      <c r="I76" s="94">
        <f t="shared" si="15"/>
        <v>0</v>
      </c>
    </row>
    <row r="77" spans="2:9" ht="12.75">
      <c r="B77" s="99" t="s">
        <v>251</v>
      </c>
      <c r="C77" s="98"/>
      <c r="D77" s="95"/>
      <c r="E77" s="94"/>
      <c r="F77" s="95">
        <f aca="true" t="shared" si="17" ref="F77:F83">D77+E77</f>
        <v>0</v>
      </c>
      <c r="G77" s="94"/>
      <c r="H77" s="94"/>
      <c r="I77" s="94">
        <f t="shared" si="15"/>
        <v>0</v>
      </c>
    </row>
    <row r="78" spans="2:9" ht="12.75">
      <c r="B78" s="99" t="s">
        <v>250</v>
      </c>
      <c r="C78" s="98"/>
      <c r="D78" s="95"/>
      <c r="E78" s="94"/>
      <c r="F78" s="95">
        <f t="shared" si="17"/>
        <v>0</v>
      </c>
      <c r="G78" s="94"/>
      <c r="H78" s="94"/>
      <c r="I78" s="94">
        <f t="shared" si="15"/>
        <v>0</v>
      </c>
    </row>
    <row r="79" spans="2:9" ht="12.75">
      <c r="B79" s="99" t="s">
        <v>249</v>
      </c>
      <c r="C79" s="98"/>
      <c r="D79" s="95"/>
      <c r="E79" s="94"/>
      <c r="F79" s="95">
        <f t="shared" si="17"/>
        <v>0</v>
      </c>
      <c r="G79" s="94"/>
      <c r="H79" s="94"/>
      <c r="I79" s="94">
        <f t="shared" si="15"/>
        <v>0</v>
      </c>
    </row>
    <row r="80" spans="2:9" ht="12.75">
      <c r="B80" s="99" t="s">
        <v>248</v>
      </c>
      <c r="C80" s="98"/>
      <c r="D80" s="95"/>
      <c r="E80" s="94"/>
      <c r="F80" s="95">
        <f t="shared" si="17"/>
        <v>0</v>
      </c>
      <c r="G80" s="94"/>
      <c r="H80" s="94"/>
      <c r="I80" s="94">
        <f t="shared" si="15"/>
        <v>0</v>
      </c>
    </row>
    <row r="81" spans="2:9" ht="12.75">
      <c r="B81" s="99" t="s">
        <v>247</v>
      </c>
      <c r="C81" s="98"/>
      <c r="D81" s="95"/>
      <c r="E81" s="94"/>
      <c r="F81" s="95">
        <f t="shared" si="17"/>
        <v>0</v>
      </c>
      <c r="G81" s="94"/>
      <c r="H81" s="94"/>
      <c r="I81" s="94">
        <f t="shared" si="15"/>
        <v>0</v>
      </c>
    </row>
    <row r="82" spans="2:9" ht="12.75">
      <c r="B82" s="99" t="s">
        <v>246</v>
      </c>
      <c r="C82" s="98"/>
      <c r="D82" s="95"/>
      <c r="E82" s="94"/>
      <c r="F82" s="95">
        <f t="shared" si="17"/>
        <v>0</v>
      </c>
      <c r="G82" s="94"/>
      <c r="H82" s="94"/>
      <c r="I82" s="94">
        <f t="shared" si="15"/>
        <v>0</v>
      </c>
    </row>
    <row r="83" spans="2:9" ht="12.75">
      <c r="B83" s="99" t="s">
        <v>245</v>
      </c>
      <c r="C83" s="98"/>
      <c r="D83" s="95"/>
      <c r="E83" s="94"/>
      <c r="F83" s="95">
        <f t="shared" si="17"/>
        <v>0</v>
      </c>
      <c r="G83" s="94"/>
      <c r="H83" s="94"/>
      <c r="I83" s="94">
        <f t="shared" si="15"/>
        <v>0</v>
      </c>
    </row>
    <row r="84" spans="2:9" ht="12.75">
      <c r="B84" s="106"/>
      <c r="C84" s="105"/>
      <c r="D84" s="104"/>
      <c r="E84" s="103"/>
      <c r="F84" s="103"/>
      <c r="G84" s="103"/>
      <c r="H84" s="103"/>
      <c r="I84" s="103"/>
    </row>
    <row r="85" spans="2:9" ht="12.75">
      <c r="B85" s="102" t="s">
        <v>318</v>
      </c>
      <c r="C85" s="101"/>
      <c r="D85" s="100">
        <f aca="true" t="shared" si="18" ref="D85:I85">D86+D104+D94+D114+D124+D134+D138+D147+D151</f>
        <v>5585118566</v>
      </c>
      <c r="E85" s="100">
        <f t="shared" si="18"/>
        <v>18292605.120000012</v>
      </c>
      <c r="F85" s="100">
        <f t="shared" si="18"/>
        <v>5603411171.12</v>
      </c>
      <c r="G85" s="100">
        <f t="shared" si="18"/>
        <v>3197351927.89</v>
      </c>
      <c r="H85" s="100">
        <f t="shared" si="18"/>
        <v>3194463346.22</v>
      </c>
      <c r="I85" s="100">
        <f t="shared" si="18"/>
        <v>2406059243.2300005</v>
      </c>
    </row>
    <row r="86" spans="2:9" ht="12.75">
      <c r="B86" s="97" t="s">
        <v>317</v>
      </c>
      <c r="C86" s="96"/>
      <c r="D86" s="95">
        <f>SUM(D87:D93)</f>
        <v>5362448455</v>
      </c>
      <c r="E86" s="95">
        <f>SUM(E87:E93)</f>
        <v>-32230382</v>
      </c>
      <c r="F86" s="95">
        <f>SUM(F87:F93)</f>
        <v>5330218073</v>
      </c>
      <c r="G86" s="95">
        <f>SUM(G87:G93)</f>
        <v>3047820297.18</v>
      </c>
      <c r="H86" s="95">
        <f>SUM(H87:H93)</f>
        <v>3047820297.18</v>
      </c>
      <c r="I86" s="94">
        <f aca="true" t="shared" si="19" ref="I86:I117">F86-G86</f>
        <v>2282397775.82</v>
      </c>
    </row>
    <row r="87" spans="2:9" ht="12.75">
      <c r="B87" s="99" t="s">
        <v>316</v>
      </c>
      <c r="C87" s="98"/>
      <c r="D87" s="95">
        <v>3041841873</v>
      </c>
      <c r="E87" s="94">
        <v>-81571597.97</v>
      </c>
      <c r="F87" s="95">
        <f aca="true" t="shared" si="20" ref="F87:F93">D87+E87</f>
        <v>2960270275.03</v>
      </c>
      <c r="G87" s="94">
        <v>1922339318.86</v>
      </c>
      <c r="H87" s="94">
        <v>1922339318.86</v>
      </c>
      <c r="I87" s="94">
        <f t="shared" si="19"/>
        <v>1037930956.1700003</v>
      </c>
    </row>
    <row r="88" spans="2:9" ht="12.75">
      <c r="B88" s="99" t="s">
        <v>315</v>
      </c>
      <c r="C88" s="98"/>
      <c r="D88" s="95">
        <v>13732012</v>
      </c>
      <c r="E88" s="94">
        <v>-13732012</v>
      </c>
      <c r="F88" s="95">
        <f t="shared" si="20"/>
        <v>0</v>
      </c>
      <c r="G88" s="94">
        <v>0</v>
      </c>
      <c r="H88" s="94">
        <v>0</v>
      </c>
      <c r="I88" s="94">
        <f t="shared" si="19"/>
        <v>0</v>
      </c>
    </row>
    <row r="89" spans="2:9" ht="12.75">
      <c r="B89" s="99" t="s">
        <v>314</v>
      </c>
      <c r="C89" s="98"/>
      <c r="D89" s="95">
        <v>1169866559</v>
      </c>
      <c r="E89" s="94">
        <v>-1167437.78</v>
      </c>
      <c r="F89" s="95">
        <f t="shared" si="20"/>
        <v>1168699121.22</v>
      </c>
      <c r="G89" s="94">
        <v>624391268.34</v>
      </c>
      <c r="H89" s="94">
        <v>624391268.34</v>
      </c>
      <c r="I89" s="94">
        <f t="shared" si="19"/>
        <v>544307852.88</v>
      </c>
    </row>
    <row r="90" spans="2:9" ht="12.75">
      <c r="B90" s="99" t="s">
        <v>313</v>
      </c>
      <c r="C90" s="98"/>
      <c r="D90" s="95"/>
      <c r="E90" s="94"/>
      <c r="F90" s="95">
        <f t="shared" si="20"/>
        <v>0</v>
      </c>
      <c r="G90" s="94"/>
      <c r="H90" s="94"/>
      <c r="I90" s="94">
        <f t="shared" si="19"/>
        <v>0</v>
      </c>
    </row>
    <row r="91" spans="2:9" ht="12.75">
      <c r="B91" s="99" t="s">
        <v>312</v>
      </c>
      <c r="C91" s="98"/>
      <c r="D91" s="95">
        <v>1073855693</v>
      </c>
      <c r="E91" s="94">
        <v>49190030.63</v>
      </c>
      <c r="F91" s="95">
        <f t="shared" si="20"/>
        <v>1123045723.63</v>
      </c>
      <c r="G91" s="94">
        <v>452670275.25</v>
      </c>
      <c r="H91" s="94">
        <v>452670275.25</v>
      </c>
      <c r="I91" s="94">
        <f t="shared" si="19"/>
        <v>670375448.3800001</v>
      </c>
    </row>
    <row r="92" spans="2:9" ht="12.75">
      <c r="B92" s="99" t="s">
        <v>311</v>
      </c>
      <c r="C92" s="98"/>
      <c r="D92" s="95"/>
      <c r="E92" s="94"/>
      <c r="F92" s="95">
        <f t="shared" si="20"/>
        <v>0</v>
      </c>
      <c r="G92" s="94"/>
      <c r="H92" s="94"/>
      <c r="I92" s="94">
        <f t="shared" si="19"/>
        <v>0</v>
      </c>
    </row>
    <row r="93" spans="2:9" ht="12.75">
      <c r="B93" s="99" t="s">
        <v>310</v>
      </c>
      <c r="C93" s="98"/>
      <c r="D93" s="95">
        <v>63152318</v>
      </c>
      <c r="E93" s="94">
        <v>15050635.12</v>
      </c>
      <c r="F93" s="95">
        <f t="shared" si="20"/>
        <v>78202953.12</v>
      </c>
      <c r="G93" s="94">
        <v>48419434.73</v>
      </c>
      <c r="H93" s="94">
        <v>48419434.73</v>
      </c>
      <c r="I93" s="94">
        <f t="shared" si="19"/>
        <v>29783518.390000008</v>
      </c>
    </row>
    <row r="94" spans="2:9" ht="12.75">
      <c r="B94" s="97" t="s">
        <v>309</v>
      </c>
      <c r="C94" s="96"/>
      <c r="D94" s="95">
        <f>SUM(D95:D103)</f>
        <v>77294396</v>
      </c>
      <c r="E94" s="95">
        <f>SUM(E95:E103)</f>
        <v>-42530401.33999999</v>
      </c>
      <c r="F94" s="95">
        <f>SUM(F95:F103)</f>
        <v>34763994.66</v>
      </c>
      <c r="G94" s="95">
        <f>SUM(G95:G103)</f>
        <v>5387076.160000001</v>
      </c>
      <c r="H94" s="95">
        <f>SUM(H95:H103)</f>
        <v>5275670.57</v>
      </c>
      <c r="I94" s="94">
        <f t="shared" si="19"/>
        <v>29376918.499999996</v>
      </c>
    </row>
    <row r="95" spans="2:9" ht="12.75">
      <c r="B95" s="99" t="s">
        <v>308</v>
      </c>
      <c r="C95" s="98"/>
      <c r="D95" s="95">
        <v>16152927</v>
      </c>
      <c r="E95" s="94">
        <v>-1195236.41</v>
      </c>
      <c r="F95" s="95">
        <f aca="true" t="shared" si="21" ref="F95:F103">D95+E95</f>
        <v>14957690.59</v>
      </c>
      <c r="G95" s="94">
        <v>3889964.68</v>
      </c>
      <c r="H95" s="94">
        <v>3778559.09</v>
      </c>
      <c r="I95" s="94">
        <f t="shared" si="19"/>
        <v>11067725.91</v>
      </c>
    </row>
    <row r="96" spans="2:9" ht="12.75">
      <c r="B96" s="99" t="s">
        <v>307</v>
      </c>
      <c r="C96" s="98"/>
      <c r="D96" s="95">
        <v>56400224</v>
      </c>
      <c r="E96" s="94">
        <v>-41166589.36</v>
      </c>
      <c r="F96" s="95">
        <f t="shared" si="21"/>
        <v>15233634.64</v>
      </c>
      <c r="G96" s="94">
        <v>122808.04</v>
      </c>
      <c r="H96" s="94">
        <v>122808.04</v>
      </c>
      <c r="I96" s="94">
        <f t="shared" si="19"/>
        <v>15110826.600000001</v>
      </c>
    </row>
    <row r="97" spans="2:9" ht="12.75">
      <c r="B97" s="99" t="s">
        <v>306</v>
      </c>
      <c r="C97" s="98"/>
      <c r="D97" s="95"/>
      <c r="E97" s="94"/>
      <c r="F97" s="95">
        <f t="shared" si="21"/>
        <v>0</v>
      </c>
      <c r="G97" s="94"/>
      <c r="H97" s="94"/>
      <c r="I97" s="94">
        <f t="shared" si="19"/>
        <v>0</v>
      </c>
    </row>
    <row r="98" spans="2:9" ht="12.75">
      <c r="B98" s="99" t="s">
        <v>305</v>
      </c>
      <c r="C98" s="98"/>
      <c r="D98" s="95">
        <v>494202</v>
      </c>
      <c r="E98" s="94">
        <v>-117520.69</v>
      </c>
      <c r="F98" s="95">
        <f t="shared" si="21"/>
        <v>376681.31</v>
      </c>
      <c r="G98" s="94">
        <v>52443.86</v>
      </c>
      <c r="H98" s="94">
        <v>52443.86</v>
      </c>
      <c r="I98" s="94">
        <f t="shared" si="19"/>
        <v>324237.45</v>
      </c>
    </row>
    <row r="99" spans="2:9" ht="12.75">
      <c r="B99" s="99" t="s">
        <v>304</v>
      </c>
      <c r="C99" s="98"/>
      <c r="D99" s="95">
        <v>1765329</v>
      </c>
      <c r="E99" s="94">
        <v>279886.74</v>
      </c>
      <c r="F99" s="95">
        <f t="shared" si="21"/>
        <v>2045215.74</v>
      </c>
      <c r="G99" s="94">
        <v>808334.54</v>
      </c>
      <c r="H99" s="94">
        <v>808334.54</v>
      </c>
      <c r="I99" s="94">
        <f t="shared" si="19"/>
        <v>1236881.2</v>
      </c>
    </row>
    <row r="100" spans="2:9" ht="12.75">
      <c r="B100" s="99" t="s">
        <v>303</v>
      </c>
      <c r="C100" s="98"/>
      <c r="D100" s="95">
        <v>776954</v>
      </c>
      <c r="E100" s="94">
        <v>-131625.39</v>
      </c>
      <c r="F100" s="95">
        <f t="shared" si="21"/>
        <v>645328.61</v>
      </c>
      <c r="G100" s="94">
        <v>344474.16</v>
      </c>
      <c r="H100" s="94">
        <v>344474.16</v>
      </c>
      <c r="I100" s="94">
        <f t="shared" si="19"/>
        <v>300854.45</v>
      </c>
    </row>
    <row r="101" spans="2:9" ht="12.75">
      <c r="B101" s="99" t="s">
        <v>302</v>
      </c>
      <c r="C101" s="98"/>
      <c r="D101" s="95">
        <v>1430389</v>
      </c>
      <c r="E101" s="94">
        <v>-193815.33</v>
      </c>
      <c r="F101" s="95">
        <f t="shared" si="21"/>
        <v>1236573.67</v>
      </c>
      <c r="G101" s="94">
        <v>127639.44</v>
      </c>
      <c r="H101" s="94">
        <v>127639.44</v>
      </c>
      <c r="I101" s="94">
        <f t="shared" si="19"/>
        <v>1108934.23</v>
      </c>
    </row>
    <row r="102" spans="2:9" ht="12.75">
      <c r="B102" s="99" t="s">
        <v>301</v>
      </c>
      <c r="C102" s="98"/>
      <c r="D102" s="95"/>
      <c r="E102" s="94"/>
      <c r="F102" s="95">
        <f t="shared" si="21"/>
        <v>0</v>
      </c>
      <c r="G102" s="94"/>
      <c r="H102" s="94"/>
      <c r="I102" s="94">
        <f t="shared" si="19"/>
        <v>0</v>
      </c>
    </row>
    <row r="103" spans="2:9" ht="12.75">
      <c r="B103" s="99" t="s">
        <v>300</v>
      </c>
      <c r="C103" s="98"/>
      <c r="D103" s="95">
        <v>274371</v>
      </c>
      <c r="E103" s="94">
        <v>-5500.9</v>
      </c>
      <c r="F103" s="95">
        <f t="shared" si="21"/>
        <v>268870.1</v>
      </c>
      <c r="G103" s="94">
        <v>41411.44</v>
      </c>
      <c r="H103" s="94">
        <v>41411.44</v>
      </c>
      <c r="I103" s="94">
        <f t="shared" si="19"/>
        <v>227458.65999999997</v>
      </c>
    </row>
    <row r="104" spans="2:9" ht="12.75">
      <c r="B104" s="97" t="s">
        <v>299</v>
      </c>
      <c r="C104" s="96"/>
      <c r="D104" s="95">
        <f>SUM(D105:D113)</f>
        <v>145375715</v>
      </c>
      <c r="E104" s="95">
        <f>SUM(E105:E113)</f>
        <v>-4065717.6100000003</v>
      </c>
      <c r="F104" s="95">
        <f>SUM(F105:F113)</f>
        <v>141309997.39</v>
      </c>
      <c r="G104" s="95">
        <f>SUM(G105:G113)</f>
        <v>92949306.55</v>
      </c>
      <c r="H104" s="95">
        <f>SUM(H105:H113)</f>
        <v>90172130.47</v>
      </c>
      <c r="I104" s="94">
        <f t="shared" si="19"/>
        <v>48360690.83999999</v>
      </c>
    </row>
    <row r="105" spans="2:9" ht="12.75">
      <c r="B105" s="99" t="s">
        <v>298</v>
      </c>
      <c r="C105" s="98"/>
      <c r="D105" s="95">
        <v>57480076</v>
      </c>
      <c r="E105" s="94">
        <v>-6514728.11</v>
      </c>
      <c r="F105" s="94">
        <f aca="true" t="shared" si="22" ref="F105:F113">D105+E105</f>
        <v>50965347.89</v>
      </c>
      <c r="G105" s="94">
        <v>22049618.48</v>
      </c>
      <c r="H105" s="94">
        <v>19439277.1</v>
      </c>
      <c r="I105" s="94">
        <f t="shared" si="19"/>
        <v>28915729.41</v>
      </c>
    </row>
    <row r="106" spans="2:9" ht="12.75">
      <c r="B106" s="99" t="s">
        <v>297</v>
      </c>
      <c r="C106" s="98"/>
      <c r="D106" s="95">
        <v>3595557</v>
      </c>
      <c r="E106" s="94">
        <v>-163527.59</v>
      </c>
      <c r="F106" s="94">
        <f t="shared" si="22"/>
        <v>3432029.41</v>
      </c>
      <c r="G106" s="94">
        <v>1819120.26</v>
      </c>
      <c r="H106" s="94">
        <v>1686513.56</v>
      </c>
      <c r="I106" s="94">
        <f t="shared" si="19"/>
        <v>1612909.1500000001</v>
      </c>
    </row>
    <row r="107" spans="2:9" ht="12.75">
      <c r="B107" s="99" t="s">
        <v>296</v>
      </c>
      <c r="C107" s="98"/>
      <c r="D107" s="95">
        <v>978361</v>
      </c>
      <c r="E107" s="94">
        <v>13476965.52</v>
      </c>
      <c r="F107" s="94">
        <f t="shared" si="22"/>
        <v>14455326.52</v>
      </c>
      <c r="G107" s="94">
        <v>3874603.48</v>
      </c>
      <c r="H107" s="94">
        <v>3874603.48</v>
      </c>
      <c r="I107" s="94">
        <f t="shared" si="19"/>
        <v>10580723.04</v>
      </c>
    </row>
    <row r="108" spans="2:9" ht="12.75">
      <c r="B108" s="99" t="s">
        <v>295</v>
      </c>
      <c r="C108" s="98"/>
      <c r="D108" s="95">
        <v>1273324</v>
      </c>
      <c r="E108" s="94">
        <v>-21373.67</v>
      </c>
      <c r="F108" s="94">
        <f t="shared" si="22"/>
        <v>1251950.33</v>
      </c>
      <c r="G108" s="94">
        <v>317.64</v>
      </c>
      <c r="H108" s="94">
        <v>317.64</v>
      </c>
      <c r="I108" s="94">
        <f t="shared" si="19"/>
        <v>1251632.6900000002</v>
      </c>
    </row>
    <row r="109" spans="2:9" ht="12.75">
      <c r="B109" s="99" t="s">
        <v>294</v>
      </c>
      <c r="C109" s="98"/>
      <c r="D109" s="95">
        <v>3352666</v>
      </c>
      <c r="E109" s="94">
        <v>1029041.75</v>
      </c>
      <c r="F109" s="94">
        <f t="shared" si="22"/>
        <v>4381707.75</v>
      </c>
      <c r="G109" s="94">
        <v>637374.4</v>
      </c>
      <c r="H109" s="94">
        <v>637374.4</v>
      </c>
      <c r="I109" s="94">
        <f t="shared" si="19"/>
        <v>3744333.35</v>
      </c>
    </row>
    <row r="110" spans="2:9" ht="12.75">
      <c r="B110" s="99" t="s">
        <v>293</v>
      </c>
      <c r="C110" s="98"/>
      <c r="D110" s="95">
        <v>300685</v>
      </c>
      <c r="E110" s="94">
        <v>-50000</v>
      </c>
      <c r="F110" s="94">
        <f t="shared" si="22"/>
        <v>250685</v>
      </c>
      <c r="G110" s="94">
        <v>43068.48</v>
      </c>
      <c r="H110" s="94">
        <v>43068.48</v>
      </c>
      <c r="I110" s="94">
        <f t="shared" si="19"/>
        <v>207616.52</v>
      </c>
    </row>
    <row r="111" spans="2:9" ht="12.75">
      <c r="B111" s="99" t="s">
        <v>292</v>
      </c>
      <c r="C111" s="98"/>
      <c r="D111" s="95">
        <v>484331</v>
      </c>
      <c r="E111" s="94">
        <v>270585.74</v>
      </c>
      <c r="F111" s="94">
        <f t="shared" si="22"/>
        <v>754916.74</v>
      </c>
      <c r="G111" s="94">
        <v>193612.99</v>
      </c>
      <c r="H111" s="94">
        <v>159384.99</v>
      </c>
      <c r="I111" s="94">
        <f t="shared" si="19"/>
        <v>561303.75</v>
      </c>
    </row>
    <row r="112" spans="2:9" ht="12.75">
      <c r="B112" s="99" t="s">
        <v>291</v>
      </c>
      <c r="C112" s="98"/>
      <c r="D112" s="95">
        <v>1003084</v>
      </c>
      <c r="E112" s="94">
        <v>284818.75</v>
      </c>
      <c r="F112" s="94">
        <f t="shared" si="22"/>
        <v>1287902.75</v>
      </c>
      <c r="G112" s="94">
        <v>3294.82</v>
      </c>
      <c r="H112" s="94">
        <v>3294.82</v>
      </c>
      <c r="I112" s="94">
        <f t="shared" si="19"/>
        <v>1284607.93</v>
      </c>
    </row>
    <row r="113" spans="2:9" ht="12.75">
      <c r="B113" s="99" t="s">
        <v>290</v>
      </c>
      <c r="C113" s="98"/>
      <c r="D113" s="95">
        <v>76907631</v>
      </c>
      <c r="E113" s="94">
        <v>-12377500</v>
      </c>
      <c r="F113" s="94">
        <f t="shared" si="22"/>
        <v>64530131</v>
      </c>
      <c r="G113" s="94">
        <v>64328296</v>
      </c>
      <c r="H113" s="94">
        <v>64328296</v>
      </c>
      <c r="I113" s="94">
        <f t="shared" si="19"/>
        <v>201835</v>
      </c>
    </row>
    <row r="114" spans="2:9" ht="25.5" customHeight="1">
      <c r="B114" s="208" t="s">
        <v>289</v>
      </c>
      <c r="C114" s="209"/>
      <c r="D114" s="95">
        <f>SUM(D115:D123)</f>
        <v>0</v>
      </c>
      <c r="E114" s="95">
        <f>SUM(E115:E123)</f>
        <v>96774404</v>
      </c>
      <c r="F114" s="95">
        <f>SUM(F115:F123)</f>
        <v>96774404</v>
      </c>
      <c r="G114" s="95">
        <f>SUM(G115:G123)</f>
        <v>50893880</v>
      </c>
      <c r="H114" s="95">
        <f>SUM(H115:H123)</f>
        <v>50893880</v>
      </c>
      <c r="I114" s="94">
        <f t="shared" si="19"/>
        <v>45880524</v>
      </c>
    </row>
    <row r="115" spans="2:9" ht="12.75">
      <c r="B115" s="99" t="s">
        <v>288</v>
      </c>
      <c r="C115" s="98"/>
      <c r="D115" s="95">
        <v>0</v>
      </c>
      <c r="E115" s="94">
        <v>96774404</v>
      </c>
      <c r="F115" s="94">
        <f aca="true" t="shared" si="23" ref="F115:F123">D115+E115</f>
        <v>96774404</v>
      </c>
      <c r="G115" s="94">
        <v>50893880</v>
      </c>
      <c r="H115" s="94">
        <v>50893880</v>
      </c>
      <c r="I115" s="94">
        <f t="shared" si="19"/>
        <v>45880524</v>
      </c>
    </row>
    <row r="116" spans="2:9" ht="12.75">
      <c r="B116" s="99" t="s">
        <v>287</v>
      </c>
      <c r="C116" s="98"/>
      <c r="D116" s="95"/>
      <c r="E116" s="94"/>
      <c r="F116" s="94">
        <f t="shared" si="23"/>
        <v>0</v>
      </c>
      <c r="G116" s="94"/>
      <c r="H116" s="94"/>
      <c r="I116" s="94">
        <f t="shared" si="19"/>
        <v>0</v>
      </c>
    </row>
    <row r="117" spans="2:9" ht="12.75">
      <c r="B117" s="99" t="s">
        <v>286</v>
      </c>
      <c r="C117" s="98"/>
      <c r="D117" s="95"/>
      <c r="E117" s="94"/>
      <c r="F117" s="94">
        <f t="shared" si="23"/>
        <v>0</v>
      </c>
      <c r="G117" s="94"/>
      <c r="H117" s="94"/>
      <c r="I117" s="94">
        <f t="shared" si="19"/>
        <v>0</v>
      </c>
    </row>
    <row r="118" spans="2:9" ht="12.75">
      <c r="B118" s="99" t="s">
        <v>285</v>
      </c>
      <c r="C118" s="98"/>
      <c r="D118" s="95"/>
      <c r="E118" s="94"/>
      <c r="F118" s="94">
        <f t="shared" si="23"/>
        <v>0</v>
      </c>
      <c r="G118" s="94"/>
      <c r="H118" s="94"/>
      <c r="I118" s="94">
        <f aca="true" t="shared" si="24" ref="I118:I149">F118-G118</f>
        <v>0</v>
      </c>
    </row>
    <row r="119" spans="2:9" ht="12.75">
      <c r="B119" s="99" t="s">
        <v>284</v>
      </c>
      <c r="C119" s="98"/>
      <c r="D119" s="95"/>
      <c r="E119" s="94"/>
      <c r="F119" s="94">
        <f t="shared" si="23"/>
        <v>0</v>
      </c>
      <c r="G119" s="94"/>
      <c r="H119" s="94"/>
      <c r="I119" s="94">
        <f t="shared" si="24"/>
        <v>0</v>
      </c>
    </row>
    <row r="120" spans="2:9" ht="12.75">
      <c r="B120" s="99" t="s">
        <v>283</v>
      </c>
      <c r="C120" s="98"/>
      <c r="D120" s="95"/>
      <c r="E120" s="94"/>
      <c r="F120" s="94">
        <f t="shared" si="23"/>
        <v>0</v>
      </c>
      <c r="G120" s="94"/>
      <c r="H120" s="94"/>
      <c r="I120" s="94">
        <f t="shared" si="24"/>
        <v>0</v>
      </c>
    </row>
    <row r="121" spans="2:9" ht="12.75">
      <c r="B121" s="99" t="s">
        <v>282</v>
      </c>
      <c r="C121" s="98"/>
      <c r="D121" s="95"/>
      <c r="E121" s="94"/>
      <c r="F121" s="94">
        <f t="shared" si="23"/>
        <v>0</v>
      </c>
      <c r="G121" s="94"/>
      <c r="H121" s="94"/>
      <c r="I121" s="94">
        <f t="shared" si="24"/>
        <v>0</v>
      </c>
    </row>
    <row r="122" spans="2:9" ht="12.75">
      <c r="B122" s="99" t="s">
        <v>281</v>
      </c>
      <c r="C122" s="98"/>
      <c r="D122" s="95"/>
      <c r="E122" s="94"/>
      <c r="F122" s="94">
        <f t="shared" si="23"/>
        <v>0</v>
      </c>
      <c r="G122" s="94"/>
      <c r="H122" s="94"/>
      <c r="I122" s="94">
        <f t="shared" si="24"/>
        <v>0</v>
      </c>
    </row>
    <row r="123" spans="2:9" ht="12.75">
      <c r="B123" s="99" t="s">
        <v>280</v>
      </c>
      <c r="C123" s="98"/>
      <c r="D123" s="95"/>
      <c r="E123" s="94"/>
      <c r="F123" s="94">
        <f t="shared" si="23"/>
        <v>0</v>
      </c>
      <c r="G123" s="94"/>
      <c r="H123" s="94"/>
      <c r="I123" s="94">
        <f t="shared" si="24"/>
        <v>0</v>
      </c>
    </row>
    <row r="124" spans="2:9" ht="12.75">
      <c r="B124" s="97" t="s">
        <v>279</v>
      </c>
      <c r="C124" s="96"/>
      <c r="D124" s="95">
        <f>SUM(D125:D133)</f>
        <v>0</v>
      </c>
      <c r="E124" s="95">
        <f>SUM(E125:E133)</f>
        <v>344702.07</v>
      </c>
      <c r="F124" s="95">
        <f>SUM(F125:F133)</f>
        <v>344702.07</v>
      </c>
      <c r="G124" s="95">
        <f>SUM(G125:G133)</f>
        <v>301368</v>
      </c>
      <c r="H124" s="95">
        <f>SUM(H125:H133)</f>
        <v>301368</v>
      </c>
      <c r="I124" s="94">
        <f t="shared" si="24"/>
        <v>43334.07000000001</v>
      </c>
    </row>
    <row r="125" spans="2:9" ht="12.75">
      <c r="B125" s="99" t="s">
        <v>278</v>
      </c>
      <c r="C125" s="98"/>
      <c r="D125" s="95">
        <v>0</v>
      </c>
      <c r="E125" s="94">
        <v>332702.07</v>
      </c>
      <c r="F125" s="94">
        <f aca="true" t="shared" si="25" ref="F125:F133">D125+E125</f>
        <v>332702.07</v>
      </c>
      <c r="G125" s="94">
        <v>301368</v>
      </c>
      <c r="H125" s="94">
        <v>301368</v>
      </c>
      <c r="I125" s="94">
        <f t="shared" si="24"/>
        <v>31334.070000000007</v>
      </c>
    </row>
    <row r="126" spans="2:9" ht="12.75">
      <c r="B126" s="99" t="s">
        <v>277</v>
      </c>
      <c r="C126" s="98"/>
      <c r="D126" s="95"/>
      <c r="E126" s="94"/>
      <c r="F126" s="94">
        <f t="shared" si="25"/>
        <v>0</v>
      </c>
      <c r="G126" s="94"/>
      <c r="H126" s="94"/>
      <c r="I126" s="94">
        <f t="shared" si="24"/>
        <v>0</v>
      </c>
    </row>
    <row r="127" spans="2:9" ht="12.75">
      <c r="B127" s="99" t="s">
        <v>276</v>
      </c>
      <c r="C127" s="98"/>
      <c r="D127" s="95"/>
      <c r="E127" s="94"/>
      <c r="F127" s="94">
        <f t="shared" si="25"/>
        <v>0</v>
      </c>
      <c r="G127" s="94"/>
      <c r="H127" s="94"/>
      <c r="I127" s="94">
        <f t="shared" si="24"/>
        <v>0</v>
      </c>
    </row>
    <row r="128" spans="2:9" ht="12.75">
      <c r="B128" s="99" t="s">
        <v>275</v>
      </c>
      <c r="C128" s="98"/>
      <c r="D128" s="95"/>
      <c r="E128" s="94"/>
      <c r="F128" s="94">
        <f t="shared" si="25"/>
        <v>0</v>
      </c>
      <c r="G128" s="94"/>
      <c r="H128" s="94"/>
      <c r="I128" s="94">
        <f t="shared" si="24"/>
        <v>0</v>
      </c>
    </row>
    <row r="129" spans="2:9" ht="12.75">
      <c r="B129" s="99" t="s">
        <v>274</v>
      </c>
      <c r="C129" s="98"/>
      <c r="D129" s="95"/>
      <c r="E129" s="94"/>
      <c r="F129" s="94">
        <f t="shared" si="25"/>
        <v>0</v>
      </c>
      <c r="G129" s="94"/>
      <c r="H129" s="94"/>
      <c r="I129" s="94">
        <f t="shared" si="24"/>
        <v>0</v>
      </c>
    </row>
    <row r="130" spans="2:9" ht="12.75">
      <c r="B130" s="99" t="s">
        <v>273</v>
      </c>
      <c r="C130" s="98"/>
      <c r="D130" s="95">
        <v>0</v>
      </c>
      <c r="E130" s="94">
        <v>12000</v>
      </c>
      <c r="F130" s="94">
        <f t="shared" si="25"/>
        <v>12000</v>
      </c>
      <c r="G130" s="94">
        <v>0</v>
      </c>
      <c r="H130" s="94">
        <v>0</v>
      </c>
      <c r="I130" s="94">
        <f t="shared" si="24"/>
        <v>12000</v>
      </c>
    </row>
    <row r="131" spans="2:9" ht="12.75">
      <c r="B131" s="99" t="s">
        <v>272</v>
      </c>
      <c r="C131" s="98"/>
      <c r="D131" s="95"/>
      <c r="E131" s="94"/>
      <c r="F131" s="94">
        <f t="shared" si="25"/>
        <v>0</v>
      </c>
      <c r="G131" s="94"/>
      <c r="H131" s="94"/>
      <c r="I131" s="94">
        <f t="shared" si="24"/>
        <v>0</v>
      </c>
    </row>
    <row r="132" spans="2:9" ht="12.75">
      <c r="B132" s="99" t="s">
        <v>271</v>
      </c>
      <c r="C132" s="98"/>
      <c r="D132" s="95"/>
      <c r="E132" s="94"/>
      <c r="F132" s="94">
        <f t="shared" si="25"/>
        <v>0</v>
      </c>
      <c r="G132" s="94"/>
      <c r="H132" s="94"/>
      <c r="I132" s="94">
        <f t="shared" si="24"/>
        <v>0</v>
      </c>
    </row>
    <row r="133" spans="2:9" ht="12.75">
      <c r="B133" s="99" t="s">
        <v>270</v>
      </c>
      <c r="C133" s="98"/>
      <c r="D133" s="95"/>
      <c r="E133" s="94"/>
      <c r="F133" s="94">
        <f t="shared" si="25"/>
        <v>0</v>
      </c>
      <c r="G133" s="94"/>
      <c r="H133" s="94"/>
      <c r="I133" s="94">
        <f t="shared" si="24"/>
        <v>0</v>
      </c>
    </row>
    <row r="134" spans="2:9" ht="12.75">
      <c r="B134" s="97" t="s">
        <v>269</v>
      </c>
      <c r="C134" s="96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94">
        <f t="shared" si="24"/>
        <v>0</v>
      </c>
    </row>
    <row r="135" spans="2:9" ht="12.75">
      <c r="B135" s="99" t="s">
        <v>268</v>
      </c>
      <c r="C135" s="98"/>
      <c r="D135" s="95"/>
      <c r="E135" s="94"/>
      <c r="F135" s="94">
        <f>D135+E135</f>
        <v>0</v>
      </c>
      <c r="G135" s="94"/>
      <c r="H135" s="94"/>
      <c r="I135" s="94">
        <f t="shared" si="24"/>
        <v>0</v>
      </c>
    </row>
    <row r="136" spans="2:9" ht="12.75">
      <c r="B136" s="99" t="s">
        <v>267</v>
      </c>
      <c r="C136" s="98"/>
      <c r="D136" s="95"/>
      <c r="E136" s="94"/>
      <c r="F136" s="94">
        <f>D136+E136</f>
        <v>0</v>
      </c>
      <c r="G136" s="94"/>
      <c r="H136" s="94"/>
      <c r="I136" s="94">
        <f t="shared" si="24"/>
        <v>0</v>
      </c>
    </row>
    <row r="137" spans="2:9" ht="12.75">
      <c r="B137" s="99" t="s">
        <v>266</v>
      </c>
      <c r="C137" s="98"/>
      <c r="D137" s="95"/>
      <c r="E137" s="94"/>
      <c r="F137" s="94">
        <f>D137+E137</f>
        <v>0</v>
      </c>
      <c r="G137" s="94"/>
      <c r="H137" s="94"/>
      <c r="I137" s="94">
        <f t="shared" si="24"/>
        <v>0</v>
      </c>
    </row>
    <row r="138" spans="2:9" ht="12.75">
      <c r="B138" s="97" t="s">
        <v>265</v>
      </c>
      <c r="C138" s="96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94">
        <f t="shared" si="24"/>
        <v>0</v>
      </c>
    </row>
    <row r="139" spans="2:9" ht="12.75">
      <c r="B139" s="99" t="s">
        <v>264</v>
      </c>
      <c r="C139" s="98"/>
      <c r="D139" s="95"/>
      <c r="E139" s="94"/>
      <c r="F139" s="94">
        <f aca="true" t="shared" si="26" ref="F139:F146">D139+E139</f>
        <v>0</v>
      </c>
      <c r="G139" s="94"/>
      <c r="H139" s="94"/>
      <c r="I139" s="94">
        <f t="shared" si="24"/>
        <v>0</v>
      </c>
    </row>
    <row r="140" spans="2:9" ht="12.75">
      <c r="B140" s="99" t="s">
        <v>263</v>
      </c>
      <c r="C140" s="98"/>
      <c r="D140" s="95"/>
      <c r="E140" s="94"/>
      <c r="F140" s="94">
        <f t="shared" si="26"/>
        <v>0</v>
      </c>
      <c r="G140" s="94"/>
      <c r="H140" s="94"/>
      <c r="I140" s="94">
        <f t="shared" si="24"/>
        <v>0</v>
      </c>
    </row>
    <row r="141" spans="2:9" ht="12.75">
      <c r="B141" s="99" t="s">
        <v>262</v>
      </c>
      <c r="C141" s="98"/>
      <c r="D141" s="95"/>
      <c r="E141" s="94"/>
      <c r="F141" s="94">
        <f t="shared" si="26"/>
        <v>0</v>
      </c>
      <c r="G141" s="94"/>
      <c r="H141" s="94"/>
      <c r="I141" s="94">
        <f t="shared" si="24"/>
        <v>0</v>
      </c>
    </row>
    <row r="142" spans="2:9" ht="12.75">
      <c r="B142" s="99" t="s">
        <v>261</v>
      </c>
      <c r="C142" s="98"/>
      <c r="D142" s="95"/>
      <c r="E142" s="94"/>
      <c r="F142" s="94">
        <f t="shared" si="26"/>
        <v>0</v>
      </c>
      <c r="G142" s="94"/>
      <c r="H142" s="94"/>
      <c r="I142" s="94">
        <f t="shared" si="24"/>
        <v>0</v>
      </c>
    </row>
    <row r="143" spans="2:9" ht="12.75">
      <c r="B143" s="99" t="s">
        <v>260</v>
      </c>
      <c r="C143" s="98"/>
      <c r="D143" s="95"/>
      <c r="E143" s="94"/>
      <c r="F143" s="94">
        <f t="shared" si="26"/>
        <v>0</v>
      </c>
      <c r="G143" s="94"/>
      <c r="H143" s="94"/>
      <c r="I143" s="94">
        <f t="shared" si="24"/>
        <v>0</v>
      </c>
    </row>
    <row r="144" spans="2:9" ht="12.75">
      <c r="B144" s="99" t="s">
        <v>259</v>
      </c>
      <c r="C144" s="98"/>
      <c r="D144" s="95"/>
      <c r="E144" s="94"/>
      <c r="F144" s="94">
        <f t="shared" si="26"/>
        <v>0</v>
      </c>
      <c r="G144" s="94"/>
      <c r="H144" s="94"/>
      <c r="I144" s="94">
        <f t="shared" si="24"/>
        <v>0</v>
      </c>
    </row>
    <row r="145" spans="2:9" ht="12.75">
      <c r="B145" s="99" t="s">
        <v>258</v>
      </c>
      <c r="C145" s="98"/>
      <c r="D145" s="95"/>
      <c r="E145" s="94"/>
      <c r="F145" s="94">
        <f t="shared" si="26"/>
        <v>0</v>
      </c>
      <c r="G145" s="94"/>
      <c r="H145" s="94"/>
      <c r="I145" s="94">
        <f t="shared" si="24"/>
        <v>0</v>
      </c>
    </row>
    <row r="146" spans="2:9" ht="12.75">
      <c r="B146" s="99" t="s">
        <v>257</v>
      </c>
      <c r="C146" s="98"/>
      <c r="D146" s="95"/>
      <c r="E146" s="94"/>
      <c r="F146" s="94">
        <f t="shared" si="26"/>
        <v>0</v>
      </c>
      <c r="G146" s="94"/>
      <c r="H146" s="94"/>
      <c r="I146" s="94">
        <f t="shared" si="24"/>
        <v>0</v>
      </c>
    </row>
    <row r="147" spans="2:9" ht="12.75">
      <c r="B147" s="97" t="s">
        <v>256</v>
      </c>
      <c r="C147" s="96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94">
        <f t="shared" si="24"/>
        <v>0</v>
      </c>
    </row>
    <row r="148" spans="2:9" ht="12.75">
      <c r="B148" s="99" t="s">
        <v>255</v>
      </c>
      <c r="C148" s="98"/>
      <c r="D148" s="95"/>
      <c r="E148" s="94"/>
      <c r="F148" s="94">
        <f>D148+E148</f>
        <v>0</v>
      </c>
      <c r="G148" s="94"/>
      <c r="H148" s="94"/>
      <c r="I148" s="94">
        <f t="shared" si="24"/>
        <v>0</v>
      </c>
    </row>
    <row r="149" spans="2:9" ht="12.75">
      <c r="B149" s="99" t="s">
        <v>254</v>
      </c>
      <c r="C149" s="98"/>
      <c r="D149" s="95"/>
      <c r="E149" s="94"/>
      <c r="F149" s="94">
        <f>D149+E149</f>
        <v>0</v>
      </c>
      <c r="G149" s="94"/>
      <c r="H149" s="94"/>
      <c r="I149" s="94">
        <f t="shared" si="24"/>
        <v>0</v>
      </c>
    </row>
    <row r="150" spans="2:9" ht="12.75">
      <c r="B150" s="99" t="s">
        <v>253</v>
      </c>
      <c r="C150" s="98"/>
      <c r="D150" s="95"/>
      <c r="E150" s="94"/>
      <c r="F150" s="94">
        <f>D150+E150</f>
        <v>0</v>
      </c>
      <c r="G150" s="94"/>
      <c r="H150" s="94"/>
      <c r="I150" s="94">
        <f aca="true" t="shared" si="27" ref="I150:I158">F150-G150</f>
        <v>0</v>
      </c>
    </row>
    <row r="151" spans="2:9" ht="12.75">
      <c r="B151" s="97" t="s">
        <v>252</v>
      </c>
      <c r="C151" s="96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94">
        <f t="shared" si="27"/>
        <v>0</v>
      </c>
    </row>
    <row r="152" spans="2:9" ht="12.75">
      <c r="B152" s="99" t="s">
        <v>251</v>
      </c>
      <c r="C152" s="98"/>
      <c r="D152" s="95"/>
      <c r="E152" s="94"/>
      <c r="F152" s="94">
        <f aca="true" t="shared" si="28" ref="F152:F158">D152+E152</f>
        <v>0</v>
      </c>
      <c r="G152" s="94"/>
      <c r="H152" s="94"/>
      <c r="I152" s="94">
        <f t="shared" si="27"/>
        <v>0</v>
      </c>
    </row>
    <row r="153" spans="2:9" ht="12.75">
      <c r="B153" s="99" t="s">
        <v>250</v>
      </c>
      <c r="C153" s="98"/>
      <c r="D153" s="95"/>
      <c r="E153" s="94"/>
      <c r="F153" s="94">
        <f t="shared" si="28"/>
        <v>0</v>
      </c>
      <c r="G153" s="94"/>
      <c r="H153" s="94"/>
      <c r="I153" s="94">
        <f t="shared" si="27"/>
        <v>0</v>
      </c>
    </row>
    <row r="154" spans="2:9" ht="12.75">
      <c r="B154" s="99" t="s">
        <v>249</v>
      </c>
      <c r="C154" s="98"/>
      <c r="D154" s="95"/>
      <c r="E154" s="94"/>
      <c r="F154" s="94">
        <f t="shared" si="28"/>
        <v>0</v>
      </c>
      <c r="G154" s="94"/>
      <c r="H154" s="94"/>
      <c r="I154" s="94">
        <f t="shared" si="27"/>
        <v>0</v>
      </c>
    </row>
    <row r="155" spans="2:9" ht="12.75">
      <c r="B155" s="99" t="s">
        <v>248</v>
      </c>
      <c r="C155" s="98"/>
      <c r="D155" s="95"/>
      <c r="E155" s="94"/>
      <c r="F155" s="94">
        <f t="shared" si="28"/>
        <v>0</v>
      </c>
      <c r="G155" s="94"/>
      <c r="H155" s="94"/>
      <c r="I155" s="94">
        <f t="shared" si="27"/>
        <v>0</v>
      </c>
    </row>
    <row r="156" spans="2:9" ht="12.75">
      <c r="B156" s="99" t="s">
        <v>247</v>
      </c>
      <c r="C156" s="98"/>
      <c r="D156" s="95"/>
      <c r="E156" s="94"/>
      <c r="F156" s="94">
        <f t="shared" si="28"/>
        <v>0</v>
      </c>
      <c r="G156" s="94"/>
      <c r="H156" s="94"/>
      <c r="I156" s="94">
        <f t="shared" si="27"/>
        <v>0</v>
      </c>
    </row>
    <row r="157" spans="2:9" ht="12.75">
      <c r="B157" s="99" t="s">
        <v>246</v>
      </c>
      <c r="C157" s="98"/>
      <c r="D157" s="95"/>
      <c r="E157" s="94"/>
      <c r="F157" s="94">
        <f t="shared" si="28"/>
        <v>0</v>
      </c>
      <c r="G157" s="94"/>
      <c r="H157" s="94"/>
      <c r="I157" s="94">
        <f t="shared" si="27"/>
        <v>0</v>
      </c>
    </row>
    <row r="158" spans="2:9" ht="12.75">
      <c r="B158" s="99" t="s">
        <v>245</v>
      </c>
      <c r="C158" s="98"/>
      <c r="D158" s="95"/>
      <c r="E158" s="94"/>
      <c r="F158" s="94">
        <f t="shared" si="28"/>
        <v>0</v>
      </c>
      <c r="G158" s="94"/>
      <c r="H158" s="94"/>
      <c r="I158" s="94">
        <f t="shared" si="27"/>
        <v>0</v>
      </c>
    </row>
    <row r="159" spans="2:9" ht="12.75">
      <c r="B159" s="97"/>
      <c r="C159" s="96"/>
      <c r="D159" s="95"/>
      <c r="E159" s="94"/>
      <c r="F159" s="94"/>
      <c r="G159" s="94"/>
      <c r="H159" s="94"/>
      <c r="I159" s="94"/>
    </row>
    <row r="160" spans="2:9" ht="12.75">
      <c r="B160" s="93" t="s">
        <v>244</v>
      </c>
      <c r="C160" s="92"/>
      <c r="D160" s="91">
        <f aca="true" t="shared" si="29" ref="D160:I160">D10+D85</f>
        <v>5719339566</v>
      </c>
      <c r="E160" s="91">
        <f t="shared" si="29"/>
        <v>28957420.27000001</v>
      </c>
      <c r="F160" s="91">
        <f t="shared" si="29"/>
        <v>5748296986.2699995</v>
      </c>
      <c r="G160" s="91">
        <f t="shared" si="29"/>
        <v>3267350064.45</v>
      </c>
      <c r="H160" s="91">
        <f t="shared" si="29"/>
        <v>3258818651.83</v>
      </c>
      <c r="I160" s="91">
        <f t="shared" si="29"/>
        <v>2480946921.8200006</v>
      </c>
    </row>
    <row r="161" spans="2:9" ht="13.5" thickBot="1">
      <c r="B161" s="90"/>
      <c r="C161" s="89"/>
      <c r="D161" s="88"/>
      <c r="E161" s="87"/>
      <c r="F161" s="87"/>
      <c r="G161" s="87"/>
      <c r="H161" s="87"/>
      <c r="I161" s="8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" right="0.7" top="0.75" bottom="0.75" header="0.3" footer="0.3"/>
  <pageSetup fitToHeight="0" fitToWidth="1" horizontalDpi="600" verticalDpi="600" orientation="portrait" scale="52" r:id="rId3"/>
  <rowBreaks count="1" manualBreakCount="1">
    <brk id="84" max="255" man="1"/>
  </rowBreaks>
  <legacyDrawing r:id="rId2"/>
  <oleObjects>
    <oleObject progId="Excel.Sheet.12" shapeId="859796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K99" sqref="K99"/>
    </sheetView>
  </sheetViews>
  <sheetFormatPr defaultColWidth="11.421875" defaultRowHeight="15"/>
  <cols>
    <col min="1" max="1" width="22.7109375" style="0" bestFit="1" customWidth="1"/>
    <col min="2" max="6" width="13.7109375" style="0" bestFit="1" customWidth="1"/>
    <col min="7" max="7" width="15.140625" style="0" bestFit="1" customWidth="1"/>
  </cols>
  <sheetData>
    <row r="1" spans="1:7" ht="15">
      <c r="A1" s="220" t="s">
        <v>518</v>
      </c>
      <c r="B1" s="220"/>
      <c r="C1" s="220"/>
      <c r="D1" s="220"/>
      <c r="E1" s="220"/>
      <c r="F1" s="220"/>
      <c r="G1" s="220"/>
    </row>
    <row r="2" ht="15.75" thickBot="1"/>
    <row r="3" spans="1:7" ht="15">
      <c r="A3" s="221" t="s">
        <v>519</v>
      </c>
      <c r="B3" s="222"/>
      <c r="C3" s="222"/>
      <c r="D3" s="222"/>
      <c r="E3" s="222"/>
      <c r="F3" s="222"/>
      <c r="G3" s="223"/>
    </row>
    <row r="4" spans="1:7" ht="15">
      <c r="A4" s="224" t="s">
        <v>325</v>
      </c>
      <c r="B4" s="225"/>
      <c r="C4" s="225"/>
      <c r="D4" s="225"/>
      <c r="E4" s="225"/>
      <c r="F4" s="225"/>
      <c r="G4" s="226"/>
    </row>
    <row r="5" spans="1:7" ht="15">
      <c r="A5" s="224" t="s">
        <v>520</v>
      </c>
      <c r="B5" s="225"/>
      <c r="C5" s="225"/>
      <c r="D5" s="225"/>
      <c r="E5" s="225"/>
      <c r="F5" s="225"/>
      <c r="G5" s="226"/>
    </row>
    <row r="6" spans="1:7" ht="15">
      <c r="A6" s="224" t="s">
        <v>521</v>
      </c>
      <c r="B6" s="225"/>
      <c r="C6" s="225"/>
      <c r="D6" s="225"/>
      <c r="E6" s="225"/>
      <c r="F6" s="225"/>
      <c r="G6" s="226"/>
    </row>
    <row r="7" spans="1:7" ht="15.75" thickBot="1">
      <c r="A7" s="227" t="s">
        <v>1</v>
      </c>
      <c r="B7" s="228"/>
      <c r="C7" s="228"/>
      <c r="D7" s="228"/>
      <c r="E7" s="228"/>
      <c r="F7" s="228"/>
      <c r="G7" s="229"/>
    </row>
    <row r="8" spans="1:7" ht="15.75" thickBot="1">
      <c r="A8" s="213" t="s">
        <v>2</v>
      </c>
      <c r="B8" s="215" t="s">
        <v>323</v>
      </c>
      <c r="C8" s="216"/>
      <c r="D8" s="216"/>
      <c r="E8" s="216"/>
      <c r="F8" s="217"/>
      <c r="G8" s="218" t="s">
        <v>322</v>
      </c>
    </row>
    <row r="9" spans="1:7" ht="17.25" thickBot="1">
      <c r="A9" s="214"/>
      <c r="B9" s="130" t="s">
        <v>242</v>
      </c>
      <c r="C9" s="130" t="s">
        <v>321</v>
      </c>
      <c r="D9" s="130" t="s">
        <v>320</v>
      </c>
      <c r="E9" s="130" t="s">
        <v>522</v>
      </c>
      <c r="F9" s="130" t="s">
        <v>210</v>
      </c>
      <c r="G9" s="219"/>
    </row>
    <row r="10" spans="1:7" ht="16.5">
      <c r="A10" s="147" t="s">
        <v>523</v>
      </c>
      <c r="B10" s="148">
        <f>B11+B12+B13+B16+B17+B20</f>
        <v>56423796</v>
      </c>
      <c r="C10" s="148">
        <f>C11+C12+C13+C16+C17+C20</f>
        <v>5552580.84</v>
      </c>
      <c r="D10" s="148">
        <f>D11+D12+D13+D16+D17+D20</f>
        <v>61976376.84</v>
      </c>
      <c r="E10" s="148">
        <f>E11+E12+E13+E16+E17+E20</f>
        <v>25338720.53</v>
      </c>
      <c r="F10" s="148">
        <f>F11+F12+F13+F16+F17+F20</f>
        <v>24707900.79</v>
      </c>
      <c r="G10" s="149">
        <f>D10-E10</f>
        <v>36637656.31</v>
      </c>
    </row>
    <row r="11" spans="1:7" ht="16.5">
      <c r="A11" s="150" t="s">
        <v>524</v>
      </c>
      <c r="B11" s="151"/>
      <c r="C11" s="151"/>
      <c r="D11" s="151"/>
      <c r="E11" s="151"/>
      <c r="F11" s="151"/>
      <c r="G11" s="152">
        <f aca="true" t="shared" si="0" ref="G11:G20">D11-E11</f>
        <v>0</v>
      </c>
    </row>
    <row r="12" spans="1:7" ht="15">
      <c r="A12" s="150" t="s">
        <v>525</v>
      </c>
      <c r="B12" s="151">
        <v>56423796</v>
      </c>
      <c r="C12" s="151">
        <f>-719474.87-44500+6316555.71</f>
        <v>5552580.84</v>
      </c>
      <c r="D12" s="151">
        <f>B12+C12</f>
        <v>61976376.84</v>
      </c>
      <c r="E12" s="151">
        <f>8366661.91+7432402+9539656.62</f>
        <v>25338720.53</v>
      </c>
      <c r="F12" s="151">
        <f>8340527.83+7142218+9225154.96</f>
        <v>24707900.79</v>
      </c>
      <c r="G12" s="151">
        <f>D12-E12</f>
        <v>36637656.31</v>
      </c>
    </row>
    <row r="13" spans="1:7" ht="15">
      <c r="A13" s="150" t="s">
        <v>526</v>
      </c>
      <c r="B13" s="151">
        <f>B14+B15</f>
        <v>0</v>
      </c>
      <c r="C13" s="151">
        <f>C14+C15</f>
        <v>0</v>
      </c>
      <c r="D13" s="151">
        <f>D14+D15</f>
        <v>0</v>
      </c>
      <c r="E13" s="151">
        <f>E14+E15</f>
        <v>0</v>
      </c>
      <c r="F13" s="151">
        <f>F14+F15</f>
        <v>0</v>
      </c>
      <c r="G13" s="152">
        <f t="shared" si="0"/>
        <v>0</v>
      </c>
    </row>
    <row r="14" spans="1:7" ht="15">
      <c r="A14" s="150" t="s">
        <v>527</v>
      </c>
      <c r="B14" s="151"/>
      <c r="C14" s="151"/>
      <c r="D14" s="151"/>
      <c r="E14" s="151"/>
      <c r="F14" s="151"/>
      <c r="G14" s="152">
        <f t="shared" si="0"/>
        <v>0</v>
      </c>
    </row>
    <row r="15" spans="1:7" ht="15">
      <c r="A15" s="150" t="s">
        <v>528</v>
      </c>
      <c r="B15" s="151"/>
      <c r="C15" s="151"/>
      <c r="D15" s="151"/>
      <c r="E15" s="151"/>
      <c r="F15" s="151"/>
      <c r="G15" s="152">
        <f t="shared" si="0"/>
        <v>0</v>
      </c>
    </row>
    <row r="16" spans="1:7" ht="15">
      <c r="A16" s="150" t="s">
        <v>529</v>
      </c>
      <c r="B16" s="151"/>
      <c r="C16" s="151"/>
      <c r="D16" s="151"/>
      <c r="E16" s="151"/>
      <c r="F16" s="151"/>
      <c r="G16" s="152">
        <f t="shared" si="0"/>
        <v>0</v>
      </c>
    </row>
    <row r="17" spans="1:7" ht="26.25">
      <c r="A17" s="153" t="s">
        <v>530</v>
      </c>
      <c r="B17" s="154">
        <f>B18+B19</f>
        <v>0</v>
      </c>
      <c r="C17" s="154">
        <f>C18+C19</f>
        <v>0</v>
      </c>
      <c r="D17" s="154">
        <f>D18+D19</f>
        <v>0</v>
      </c>
      <c r="E17" s="154">
        <f>E18+E19</f>
        <v>0</v>
      </c>
      <c r="F17" s="154">
        <f>F18+F19</f>
        <v>0</v>
      </c>
      <c r="G17" s="152">
        <f t="shared" si="0"/>
        <v>0</v>
      </c>
    </row>
    <row r="18" spans="1:7" ht="15">
      <c r="A18" s="155" t="s">
        <v>531</v>
      </c>
      <c r="B18" s="151"/>
      <c r="C18" s="151"/>
      <c r="D18" s="151"/>
      <c r="E18" s="151"/>
      <c r="F18" s="151"/>
      <c r="G18" s="152">
        <f t="shared" si="0"/>
        <v>0</v>
      </c>
    </row>
    <row r="19" spans="1:7" ht="15">
      <c r="A19" s="155" t="s">
        <v>532</v>
      </c>
      <c r="B19" s="151"/>
      <c r="C19" s="151"/>
      <c r="D19" s="151"/>
      <c r="E19" s="151"/>
      <c r="F19" s="151"/>
      <c r="G19" s="152">
        <f t="shared" si="0"/>
        <v>0</v>
      </c>
    </row>
    <row r="20" spans="1:7" ht="15">
      <c r="A20" s="150" t="s">
        <v>533</v>
      </c>
      <c r="B20" s="151"/>
      <c r="C20" s="151"/>
      <c r="D20" s="151"/>
      <c r="E20" s="151"/>
      <c r="F20" s="151"/>
      <c r="G20" s="152">
        <f t="shared" si="0"/>
        <v>0</v>
      </c>
    </row>
    <row r="21" spans="1:7" ht="15">
      <c r="A21" s="150"/>
      <c r="B21" s="148"/>
      <c r="C21" s="148"/>
      <c r="D21" s="148"/>
      <c r="E21" s="148"/>
      <c r="F21" s="148"/>
      <c r="G21" s="149"/>
    </row>
    <row r="22" spans="1:7" ht="16.5">
      <c r="A22" s="147" t="s">
        <v>534</v>
      </c>
      <c r="B22" s="148">
        <f>B23+B24+B25+B28+B29+B32</f>
        <v>5362448455</v>
      </c>
      <c r="C22" s="148">
        <f>C23+C24+C25+C28+C29+C32</f>
        <v>-32230382</v>
      </c>
      <c r="D22" s="148">
        <f>D23+D24+D25+D28+D29+D32</f>
        <v>5330218073</v>
      </c>
      <c r="E22" s="148">
        <f>E23+E24+E25+E28+E29+E32</f>
        <v>3047820297.54</v>
      </c>
      <c r="F22" s="148">
        <f>F23+F24+F25+F28+F29+F32</f>
        <v>3047820297.54</v>
      </c>
      <c r="G22" s="149">
        <f>D22-E22</f>
        <v>2282397775.46</v>
      </c>
    </row>
    <row r="23" spans="1:7" ht="16.5">
      <c r="A23" s="150" t="s">
        <v>524</v>
      </c>
      <c r="B23" s="148"/>
      <c r="C23" s="148"/>
      <c r="D23" s="148"/>
      <c r="E23" s="148"/>
      <c r="F23" s="148"/>
      <c r="G23" s="152">
        <f aca="true" t="shared" si="1" ref="G23:G32">D23-E23</f>
        <v>0</v>
      </c>
    </row>
    <row r="24" spans="1:7" ht="15">
      <c r="A24" s="150" t="s">
        <v>525</v>
      </c>
      <c r="B24" s="151">
        <v>5362448455</v>
      </c>
      <c r="C24" s="151">
        <v>-32230382</v>
      </c>
      <c r="D24" s="151">
        <f>B24+C24</f>
        <v>5330218073</v>
      </c>
      <c r="E24" s="151">
        <f>1169709615.53+618144156+1259966526.01</f>
        <v>3047820297.54</v>
      </c>
      <c r="F24" s="151">
        <f>1169709615.53+618144156+1259966526.01</f>
        <v>3047820297.54</v>
      </c>
      <c r="G24" s="151">
        <f>D24-E24</f>
        <v>2282397775.46</v>
      </c>
    </row>
    <row r="25" spans="1:7" ht="15">
      <c r="A25" s="150" t="s">
        <v>526</v>
      </c>
      <c r="B25" s="148">
        <f>B26+B27</f>
        <v>0</v>
      </c>
      <c r="C25" s="148">
        <f>C26+C27</f>
        <v>0</v>
      </c>
      <c r="D25" s="148">
        <f>D26+D27</f>
        <v>0</v>
      </c>
      <c r="E25" s="148">
        <f>E26+E27</f>
        <v>0</v>
      </c>
      <c r="F25" s="148">
        <f>F26+F27</f>
        <v>0</v>
      </c>
      <c r="G25" s="152">
        <f t="shared" si="1"/>
        <v>0</v>
      </c>
    </row>
    <row r="26" spans="1:7" ht="15">
      <c r="A26" s="150" t="s">
        <v>527</v>
      </c>
      <c r="B26" s="148"/>
      <c r="C26" s="148"/>
      <c r="D26" s="148"/>
      <c r="E26" s="148"/>
      <c r="F26" s="148"/>
      <c r="G26" s="152">
        <f t="shared" si="1"/>
        <v>0</v>
      </c>
    </row>
    <row r="27" spans="1:7" ht="15">
      <c r="A27" s="150" t="s">
        <v>528</v>
      </c>
      <c r="B27" s="148"/>
      <c r="C27" s="148"/>
      <c r="D27" s="148"/>
      <c r="E27" s="148"/>
      <c r="F27" s="148"/>
      <c r="G27" s="152">
        <f t="shared" si="1"/>
        <v>0</v>
      </c>
    </row>
    <row r="28" spans="1:7" ht="15">
      <c r="A28" s="150" t="s">
        <v>529</v>
      </c>
      <c r="B28" s="148"/>
      <c r="C28" s="148"/>
      <c r="D28" s="148"/>
      <c r="E28" s="148"/>
      <c r="F28" s="148"/>
      <c r="G28" s="152">
        <f t="shared" si="1"/>
        <v>0</v>
      </c>
    </row>
    <row r="29" spans="1:7" ht="24.75">
      <c r="A29" s="150" t="s">
        <v>530</v>
      </c>
      <c r="B29" s="148">
        <f>B30+B31</f>
        <v>0</v>
      </c>
      <c r="C29" s="148">
        <f>C30+C31</f>
        <v>0</v>
      </c>
      <c r="D29" s="148">
        <f>D30+D31</f>
        <v>0</v>
      </c>
      <c r="E29" s="148">
        <f>E30+E31</f>
        <v>0</v>
      </c>
      <c r="F29" s="148">
        <f>F30+F31</f>
        <v>0</v>
      </c>
      <c r="G29" s="152">
        <f t="shared" si="1"/>
        <v>0</v>
      </c>
    </row>
    <row r="30" spans="1:7" ht="15">
      <c r="A30" s="155" t="s">
        <v>531</v>
      </c>
      <c r="B30" s="148"/>
      <c r="C30" s="148"/>
      <c r="D30" s="148"/>
      <c r="E30" s="148"/>
      <c r="F30" s="148"/>
      <c r="G30" s="152">
        <f t="shared" si="1"/>
        <v>0</v>
      </c>
    </row>
    <row r="31" spans="1:7" ht="15">
      <c r="A31" s="155" t="s">
        <v>532</v>
      </c>
      <c r="B31" s="148"/>
      <c r="C31" s="148"/>
      <c r="D31" s="148"/>
      <c r="E31" s="148"/>
      <c r="F31" s="148"/>
      <c r="G31" s="152">
        <f t="shared" si="1"/>
        <v>0</v>
      </c>
    </row>
    <row r="32" spans="1:7" ht="15">
      <c r="A32" s="150" t="s">
        <v>533</v>
      </c>
      <c r="B32" s="148"/>
      <c r="C32" s="148"/>
      <c r="D32" s="148"/>
      <c r="E32" s="148"/>
      <c r="F32" s="148"/>
      <c r="G32" s="152">
        <f t="shared" si="1"/>
        <v>0</v>
      </c>
    </row>
    <row r="33" spans="1:7" ht="16.5">
      <c r="A33" s="147" t="s">
        <v>535</v>
      </c>
      <c r="B33" s="148">
        <f>B10+B22</f>
        <v>5418872251</v>
      </c>
      <c r="C33" s="148">
        <f>C10+C22</f>
        <v>-26677801.16</v>
      </c>
      <c r="D33" s="148">
        <f>D10+D22</f>
        <v>5392194449.84</v>
      </c>
      <c r="E33" s="148">
        <f>E10+E22</f>
        <v>3073159018.07</v>
      </c>
      <c r="F33" s="148">
        <f>F10+F22</f>
        <v>3072528198.33</v>
      </c>
      <c r="G33" s="149">
        <f>D33-E33</f>
        <v>2319035431.77</v>
      </c>
    </row>
    <row r="34" spans="1:7" ht="15.75" thickBot="1">
      <c r="A34" s="156"/>
      <c r="B34" s="157"/>
      <c r="C34" s="157"/>
      <c r="D34" s="157"/>
      <c r="E34" s="157"/>
      <c r="F34" s="157"/>
      <c r="G34" s="158"/>
    </row>
    <row r="38" spans="3:7" ht="15">
      <c r="C38" s="159"/>
      <c r="G38" s="159"/>
    </row>
  </sheetData>
  <sheetProtection/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" right="0.7" top="0.75" bottom="0.75" header="0.3" footer="0.3"/>
  <pageSetup fitToHeight="0" fitToWidth="1" horizontalDpi="600" verticalDpi="600" orientation="portrait" scale="84" r:id="rId3"/>
  <legacyDrawing r:id="rId2"/>
  <oleObjects>
    <oleObject progId="Excel.Sheet.12" shapeId="10117406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K99" sqref="K99"/>
      <selection pane="bottomLeft" activeCell="I115" sqref="I115"/>
    </sheetView>
  </sheetViews>
  <sheetFormatPr defaultColWidth="11.00390625" defaultRowHeight="15"/>
  <cols>
    <col min="1" max="1" width="52.8515625" style="1" customWidth="1"/>
    <col min="2" max="2" width="18.00390625" style="1" bestFit="1" customWidth="1"/>
    <col min="3" max="3" width="17.57421875" style="1" bestFit="1" customWidth="1"/>
    <col min="4" max="6" width="18.7109375" style="1" bestFit="1" customWidth="1"/>
    <col min="7" max="7" width="19.1406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10"/>
    </row>
    <row r="3" spans="1:7" ht="12.75">
      <c r="A3" s="179" t="s">
        <v>325</v>
      </c>
      <c r="B3" s="180"/>
      <c r="C3" s="180"/>
      <c r="D3" s="180"/>
      <c r="E3" s="180"/>
      <c r="F3" s="180"/>
      <c r="G3" s="211"/>
    </row>
    <row r="4" spans="1:7" ht="12.75">
      <c r="A4" s="179" t="s">
        <v>450</v>
      </c>
      <c r="B4" s="180"/>
      <c r="C4" s="180"/>
      <c r="D4" s="180"/>
      <c r="E4" s="180"/>
      <c r="F4" s="180"/>
      <c r="G4" s="211"/>
    </row>
    <row r="5" spans="1:7" ht="12.75">
      <c r="A5" s="179" t="s">
        <v>173</v>
      </c>
      <c r="B5" s="180"/>
      <c r="C5" s="180"/>
      <c r="D5" s="180"/>
      <c r="E5" s="180"/>
      <c r="F5" s="180"/>
      <c r="G5" s="211"/>
    </row>
    <row r="6" spans="1:7" ht="13.5" thickBot="1">
      <c r="A6" s="182" t="s">
        <v>1</v>
      </c>
      <c r="B6" s="183"/>
      <c r="C6" s="183"/>
      <c r="D6" s="183"/>
      <c r="E6" s="183"/>
      <c r="F6" s="183"/>
      <c r="G6" s="212"/>
    </row>
    <row r="7" spans="1:7" ht="15.75" customHeight="1">
      <c r="A7" s="160" t="s">
        <v>2</v>
      </c>
      <c r="B7" s="204" t="s">
        <v>323</v>
      </c>
      <c r="C7" s="205"/>
      <c r="D7" s="205"/>
      <c r="E7" s="205"/>
      <c r="F7" s="206"/>
      <c r="G7" s="187" t="s">
        <v>322</v>
      </c>
    </row>
    <row r="8" spans="1:7" ht="15.75" customHeight="1" thickBot="1">
      <c r="A8" s="179"/>
      <c r="B8" s="166"/>
      <c r="C8" s="167"/>
      <c r="D8" s="167"/>
      <c r="E8" s="167"/>
      <c r="F8" s="168"/>
      <c r="G8" s="230"/>
    </row>
    <row r="9" spans="1:7" ht="26.25" thickBot="1">
      <c r="A9" s="182"/>
      <c r="B9" s="128" t="s">
        <v>242</v>
      </c>
      <c r="C9" s="21" t="s">
        <v>321</v>
      </c>
      <c r="D9" s="21" t="s">
        <v>320</v>
      </c>
      <c r="E9" s="21" t="s">
        <v>212</v>
      </c>
      <c r="F9" s="21" t="s">
        <v>210</v>
      </c>
      <c r="G9" s="188"/>
    </row>
    <row r="10" spans="1:7" ht="12.75">
      <c r="A10" s="127"/>
      <c r="B10" s="126"/>
      <c r="C10" s="126"/>
      <c r="D10" s="126"/>
      <c r="E10" s="126"/>
      <c r="F10" s="126"/>
      <c r="G10" s="126"/>
    </row>
    <row r="11" spans="1:7" ht="12.75">
      <c r="A11" s="121" t="s">
        <v>449</v>
      </c>
      <c r="B11" s="58">
        <f aca="true" t="shared" si="0" ref="B11:G11">B12+B22+B31+B42</f>
        <v>134221000</v>
      </c>
      <c r="C11" s="58">
        <f t="shared" si="0"/>
        <v>10664815.15</v>
      </c>
      <c r="D11" s="58">
        <f t="shared" si="0"/>
        <v>144885815.15</v>
      </c>
      <c r="E11" s="58">
        <f t="shared" si="0"/>
        <v>69998136.56</v>
      </c>
      <c r="F11" s="58">
        <f t="shared" si="0"/>
        <v>64355305.61</v>
      </c>
      <c r="G11" s="58">
        <f t="shared" si="0"/>
        <v>74887678.59</v>
      </c>
    </row>
    <row r="12" spans="1:7" ht="12.75">
      <c r="A12" s="121" t="s">
        <v>447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123" t="s">
        <v>446</v>
      </c>
      <c r="B13" s="61"/>
      <c r="C13" s="61"/>
      <c r="D13" s="61">
        <f aca="true" t="shared" si="2" ref="D13:D20">B13+C13</f>
        <v>0</v>
      </c>
      <c r="E13" s="61"/>
      <c r="F13" s="61"/>
      <c r="G13" s="61">
        <f t="shared" si="1"/>
        <v>0</v>
      </c>
    </row>
    <row r="14" spans="1:7" ht="12.75">
      <c r="A14" s="123" t="s">
        <v>445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ht="12.75">
      <c r="A15" s="123" t="s">
        <v>444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3" t="s">
        <v>443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3" t="s">
        <v>442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3" t="s">
        <v>441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3" t="s">
        <v>440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3" t="s">
        <v>439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2"/>
      <c r="B21" s="61"/>
      <c r="C21" s="61"/>
      <c r="D21" s="61"/>
      <c r="E21" s="61"/>
      <c r="F21" s="61"/>
      <c r="G21" s="61"/>
    </row>
    <row r="22" spans="1:7" ht="12.75">
      <c r="A22" s="121" t="s">
        <v>438</v>
      </c>
      <c r="B22" s="58">
        <f>SUM(B23:B29)</f>
        <v>134221000</v>
      </c>
      <c r="C22" s="58">
        <f>SUM(C23:C29)</f>
        <v>10664815.15</v>
      </c>
      <c r="D22" s="58">
        <f>SUM(D23:D29)</f>
        <v>144885815.15</v>
      </c>
      <c r="E22" s="58">
        <f>SUM(E23:E29)</f>
        <v>69998136.56</v>
      </c>
      <c r="F22" s="58">
        <f>SUM(F23:F29)</f>
        <v>64355305.61</v>
      </c>
      <c r="G22" s="58">
        <f aca="true" t="shared" si="3" ref="G22:G29">D22-E22</f>
        <v>74887678.59</v>
      </c>
    </row>
    <row r="23" spans="1:7" ht="12.75">
      <c r="A23" s="123" t="s">
        <v>437</v>
      </c>
      <c r="B23" s="61"/>
      <c r="C23" s="61"/>
      <c r="D23" s="61">
        <f aca="true" t="shared" si="4" ref="D23:D29">B23+C23</f>
        <v>0</v>
      </c>
      <c r="E23" s="61"/>
      <c r="F23" s="61"/>
      <c r="G23" s="61">
        <f t="shared" si="3"/>
        <v>0</v>
      </c>
    </row>
    <row r="24" spans="1:7" ht="12.75">
      <c r="A24" s="123" t="s">
        <v>436</v>
      </c>
      <c r="B24" s="61"/>
      <c r="C24" s="61"/>
      <c r="D24" s="61">
        <f t="shared" si="4"/>
        <v>0</v>
      </c>
      <c r="E24" s="61"/>
      <c r="F24" s="61"/>
      <c r="G24" s="61">
        <f t="shared" si="3"/>
        <v>0</v>
      </c>
    </row>
    <row r="25" spans="1:7" ht="12.75">
      <c r="A25" s="123" t="s">
        <v>435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23" t="s">
        <v>434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3" t="s">
        <v>433</v>
      </c>
      <c r="B27" s="61">
        <v>134221000</v>
      </c>
      <c r="C27" s="61">
        <v>10664815.15</v>
      </c>
      <c r="D27" s="61">
        <f t="shared" si="4"/>
        <v>144885815.15</v>
      </c>
      <c r="E27" s="61">
        <v>69998136.56</v>
      </c>
      <c r="F27" s="61">
        <v>64355305.61</v>
      </c>
      <c r="G27" s="61">
        <f t="shared" si="3"/>
        <v>74887678.59</v>
      </c>
    </row>
    <row r="28" spans="1:7" ht="12.75">
      <c r="A28" s="123" t="s">
        <v>432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23" t="s">
        <v>431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2"/>
      <c r="B30" s="61"/>
      <c r="C30" s="61"/>
      <c r="D30" s="61"/>
      <c r="E30" s="61"/>
      <c r="F30" s="61"/>
      <c r="G30" s="61"/>
    </row>
    <row r="31" spans="1:7" ht="12.75">
      <c r="A31" s="121" t="s">
        <v>430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23" t="s">
        <v>429</v>
      </c>
      <c r="B32" s="61"/>
      <c r="C32" s="61"/>
      <c r="D32" s="61">
        <f aca="true" t="shared" si="6" ref="D32:D40">B32+C32</f>
        <v>0</v>
      </c>
      <c r="E32" s="61"/>
      <c r="F32" s="61"/>
      <c r="G32" s="61">
        <f t="shared" si="5"/>
        <v>0</v>
      </c>
    </row>
    <row r="33" spans="1:7" ht="12.75">
      <c r="A33" s="123" t="s">
        <v>428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ht="12.75">
      <c r="A34" s="123" t="s">
        <v>427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3" t="s">
        <v>426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3" t="s">
        <v>425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3" t="s">
        <v>424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3" t="s">
        <v>423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3" t="s">
        <v>422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3" t="s">
        <v>421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2"/>
      <c r="B41" s="61"/>
      <c r="C41" s="61"/>
      <c r="D41" s="61"/>
      <c r="E41" s="61"/>
      <c r="F41" s="61"/>
      <c r="G41" s="61"/>
    </row>
    <row r="42" spans="1:7" ht="12.75">
      <c r="A42" s="121" t="s">
        <v>420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23" t="s">
        <v>419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418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3" t="s">
        <v>417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3" t="s">
        <v>416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2"/>
      <c r="B47" s="61"/>
      <c r="C47" s="61"/>
      <c r="D47" s="61"/>
      <c r="E47" s="61"/>
      <c r="F47" s="61"/>
      <c r="G47" s="61"/>
    </row>
    <row r="48" spans="1:7" ht="12.75">
      <c r="A48" s="121" t="s">
        <v>448</v>
      </c>
      <c r="B48" s="58">
        <f>B49+B59+B68+B79</f>
        <v>5585118566</v>
      </c>
      <c r="C48" s="58">
        <f>C49+C59+C68+C79</f>
        <v>18292605.12</v>
      </c>
      <c r="D48" s="58">
        <f>D49+D59+D68+D79</f>
        <v>5603411171.12</v>
      </c>
      <c r="E48" s="58">
        <f>E49+E59+E68+E79</f>
        <v>3197351927.89</v>
      </c>
      <c r="F48" s="58">
        <f>F49+F59+F68+F79</f>
        <v>3194463346.22</v>
      </c>
      <c r="G48" s="58">
        <f aca="true" t="shared" si="7" ref="G48:G57">D48-E48</f>
        <v>2406059243.23</v>
      </c>
    </row>
    <row r="49" spans="1:7" ht="12.75">
      <c r="A49" s="121" t="s">
        <v>447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23" t="s">
        <v>446</v>
      </c>
      <c r="B50" s="61"/>
      <c r="C50" s="61"/>
      <c r="D50" s="61">
        <f aca="true" t="shared" si="8" ref="D50:D57">B50+C50</f>
        <v>0</v>
      </c>
      <c r="E50" s="61"/>
      <c r="F50" s="61"/>
      <c r="G50" s="61">
        <f t="shared" si="7"/>
        <v>0</v>
      </c>
    </row>
    <row r="51" spans="1:7" ht="12.75">
      <c r="A51" s="123" t="s">
        <v>445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ht="12.75">
      <c r="A52" s="123" t="s">
        <v>444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3" t="s">
        <v>443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3" t="s">
        <v>442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3" t="s">
        <v>441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3" t="s">
        <v>440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3" t="s">
        <v>439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2"/>
      <c r="B58" s="61"/>
      <c r="C58" s="61"/>
      <c r="D58" s="61"/>
      <c r="E58" s="61"/>
      <c r="F58" s="61"/>
      <c r="G58" s="61"/>
    </row>
    <row r="59" spans="1:7" ht="12.75">
      <c r="A59" s="121" t="s">
        <v>438</v>
      </c>
      <c r="B59" s="58">
        <f>SUM(B60:B66)</f>
        <v>5585118566</v>
      </c>
      <c r="C59" s="58">
        <f>SUM(C60:C66)</f>
        <v>18292605.12</v>
      </c>
      <c r="D59" s="58">
        <f>SUM(D60:D66)</f>
        <v>5603411171.12</v>
      </c>
      <c r="E59" s="58">
        <f>SUM(E60:E66)</f>
        <v>3197351927.89</v>
      </c>
      <c r="F59" s="58">
        <f>SUM(F60:F66)</f>
        <v>3194463346.22</v>
      </c>
      <c r="G59" s="58">
        <f aca="true" t="shared" si="9" ref="G59:G66">D59-E59</f>
        <v>2406059243.23</v>
      </c>
    </row>
    <row r="60" spans="1:7" ht="12.75">
      <c r="A60" s="123" t="s">
        <v>437</v>
      </c>
      <c r="B60" s="61"/>
      <c r="C60" s="61"/>
      <c r="D60" s="61">
        <f aca="true" t="shared" si="10" ref="D60:D66">B60+C60</f>
        <v>0</v>
      </c>
      <c r="E60" s="61"/>
      <c r="F60" s="61"/>
      <c r="G60" s="61">
        <f t="shared" si="9"/>
        <v>0</v>
      </c>
    </row>
    <row r="61" spans="1:7" ht="12.75">
      <c r="A61" s="123" t="s">
        <v>436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ht="12.75">
      <c r="A62" s="123" t="s">
        <v>435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ht="12.75">
      <c r="A63" s="123" t="s">
        <v>434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ht="12.75">
      <c r="A64" s="123" t="s">
        <v>433</v>
      </c>
      <c r="B64" s="61">
        <v>5585118566</v>
      </c>
      <c r="C64" s="61">
        <v>18292605.12</v>
      </c>
      <c r="D64" s="61">
        <f t="shared" si="10"/>
        <v>5603411171.12</v>
      </c>
      <c r="E64" s="61">
        <v>3197351927.89</v>
      </c>
      <c r="F64" s="61">
        <v>3194463346.22</v>
      </c>
      <c r="G64" s="61">
        <f t="shared" si="9"/>
        <v>2406059243.23</v>
      </c>
    </row>
    <row r="65" spans="1:7" ht="12.75">
      <c r="A65" s="123" t="s">
        <v>432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ht="12.75">
      <c r="A66" s="123" t="s">
        <v>431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ht="12.75">
      <c r="A67" s="122"/>
      <c r="B67" s="61"/>
      <c r="C67" s="61"/>
      <c r="D67" s="61"/>
      <c r="E67" s="61"/>
      <c r="F67" s="61"/>
      <c r="G67" s="61"/>
    </row>
    <row r="68" spans="1:7" ht="12.75">
      <c r="A68" s="121" t="s">
        <v>430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123" t="s">
        <v>429</v>
      </c>
      <c r="B69" s="61"/>
      <c r="C69" s="61"/>
      <c r="D69" s="61">
        <f aca="true" t="shared" si="12" ref="D69:D77">B69+C69</f>
        <v>0</v>
      </c>
      <c r="E69" s="61"/>
      <c r="F69" s="61"/>
      <c r="G69" s="61">
        <f t="shared" si="11"/>
        <v>0</v>
      </c>
    </row>
    <row r="70" spans="1:7" ht="12.75">
      <c r="A70" s="123" t="s">
        <v>428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ht="12.75">
      <c r="A71" s="123" t="s">
        <v>427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ht="12.75">
      <c r="A72" s="123" t="s">
        <v>426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ht="12.75">
      <c r="A73" s="123" t="s">
        <v>425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ht="12.75">
      <c r="A74" s="123" t="s">
        <v>424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ht="12.75">
      <c r="A75" s="123" t="s">
        <v>423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ht="12.75">
      <c r="A76" s="123" t="s">
        <v>422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ht="12.75">
      <c r="A77" s="125" t="s">
        <v>421</v>
      </c>
      <c r="B77" s="124"/>
      <c r="C77" s="124"/>
      <c r="D77" s="124">
        <f t="shared" si="12"/>
        <v>0</v>
      </c>
      <c r="E77" s="124"/>
      <c r="F77" s="124"/>
      <c r="G77" s="124">
        <f t="shared" si="11"/>
        <v>0</v>
      </c>
    </row>
    <row r="78" spans="1:7" ht="12.75">
      <c r="A78" s="122"/>
      <c r="B78" s="61"/>
      <c r="C78" s="61"/>
      <c r="D78" s="61"/>
      <c r="E78" s="61"/>
      <c r="F78" s="61"/>
      <c r="G78" s="61"/>
    </row>
    <row r="79" spans="1:7" ht="12.75">
      <c r="A79" s="121" t="s">
        <v>420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123" t="s">
        <v>419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>
      <c r="A81" s="10" t="s">
        <v>418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ht="12.75">
      <c r="A82" s="123" t="s">
        <v>417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ht="12.75">
      <c r="A83" s="123" t="s">
        <v>416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ht="12.75">
      <c r="A84" s="122"/>
      <c r="B84" s="61"/>
      <c r="C84" s="61"/>
      <c r="D84" s="61"/>
      <c r="E84" s="61"/>
      <c r="F84" s="61"/>
      <c r="G84" s="61"/>
    </row>
    <row r="85" spans="1:7" ht="12.75">
      <c r="A85" s="121" t="s">
        <v>244</v>
      </c>
      <c r="B85" s="58">
        <f aca="true" t="shared" si="13" ref="B85:G85">B11+B48</f>
        <v>5719339566</v>
      </c>
      <c r="C85" s="58">
        <f t="shared" si="13"/>
        <v>28957420.270000003</v>
      </c>
      <c r="D85" s="58">
        <f t="shared" si="13"/>
        <v>5748296986.2699995</v>
      </c>
      <c r="E85" s="58">
        <f t="shared" si="13"/>
        <v>3267350064.45</v>
      </c>
      <c r="F85" s="58">
        <f t="shared" si="13"/>
        <v>3258818651.83</v>
      </c>
      <c r="G85" s="58">
        <f t="shared" si="13"/>
        <v>2480946921.82</v>
      </c>
    </row>
    <row r="86" spans="1:7" ht="13.5" thickBot="1">
      <c r="A86" s="120"/>
      <c r="B86" s="119"/>
      <c r="C86" s="119"/>
      <c r="D86" s="119"/>
      <c r="E86" s="119"/>
      <c r="F86" s="119"/>
      <c r="G86" s="119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fitToHeight="0" fitToWidth="1" horizontalDpi="600" verticalDpi="600" orientation="portrait" scale="55" r:id="rId3"/>
  <rowBreaks count="1" manualBreakCount="1">
    <brk id="77" max="255" man="1"/>
  </rowBreaks>
  <legacyDrawing r:id="rId2"/>
  <oleObjects>
    <oleObject progId="Excel.Sheet.12" shapeId="859951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2021-10-05T20:29:29Z</cp:lastPrinted>
  <dcterms:created xsi:type="dcterms:W3CDTF">2016-10-11T18:36:49Z</dcterms:created>
  <dcterms:modified xsi:type="dcterms:W3CDTF">2021-10-20T14:20:23Z</dcterms:modified>
  <cp:category/>
  <cp:version/>
  <cp:contentType/>
  <cp:contentStatus/>
</cp:coreProperties>
</file>