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1'!$A$1:$G$95</definedName>
    <definedName name="_xlnm.Print_Area" localSheetId="1">'FORMATO 2'!$A$1:$I$55</definedName>
    <definedName name="_xlnm.Print_Area" localSheetId="2">'FORMATO 3'!$A$1:$L$34</definedName>
    <definedName name="_xlnm.Print_Area" localSheetId="3">'FORMATO 4'!$A$1:$E$104</definedName>
    <definedName name="_xlnm.Print_Area" localSheetId="4">'FORMATO 5'!$A$1:$H$93</definedName>
    <definedName name="_xlnm.Print_Area" localSheetId="5">'FORMATO 6A'!$A$1:$I$180</definedName>
    <definedName name="_xlnm.Print_Area" localSheetId="6">'FORMATO 6B'!$A$1:$H$200</definedName>
    <definedName name="_xlnm.Print_Area" localSheetId="7">'FORMATO 6C'!$A$1:$G$42</definedName>
    <definedName name="_xlnm.Print_Area" localSheetId="8">'FORMATO 6D'!$A$1:$G$110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<sst xmlns="http://schemas.openxmlformats.org/spreadsheetml/2006/main" count="827" uniqueCount="535">
  <si>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</si>
  <si>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</si>
  <si>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</si>
  <si>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</si>
  <si>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</si>
  <si>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</si>
  <si>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</si>
  <si>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</si>
  <si>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</si>
  <si>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</si>
  <si>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</si>
  <si>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</si>
  <si>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</si>
  <si>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</si>
  <si>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</si>
  <si>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</si>
  <si>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</si>
  <si>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</si>
  <si>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</si>
  <si>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</si>
  <si>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</si>
  <si>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</si>
  <si>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</si>
  <si>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</si>
  <si>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</si>
  <si>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</si>
  <si>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</si>
  <si>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</si>
  <si>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</si>
  <si>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</si>
  <si>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</si>
  <si>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</si>
  <si>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</si>
  <si>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</si>
  <si>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</si>
  <si>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</si>
  <si>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</si>
  <si>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</si>
  <si>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</si>
  <si>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</si>
  <si>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</si>
  <si>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</si>
  <si>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</si>
  <si>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</si>
  <si>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</si>
  <si>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</si>
  <si>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</si>
  <si>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</si>
  <si>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</si>
  <si>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</si>
  <si>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</si>
  <si>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</si>
  <si>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</si>
  <si>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</si>
  <si>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</si>
  <si>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</si>
  <si>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</si>
  <si>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</si>
  <si>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</si>
  <si>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</si>
  <si>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</si>
  <si>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</si>
  <si>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</si>
  <si>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</si>
  <si>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</si>
  <si>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</si>
  <si>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</si>
  <si>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</si>
  <si>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</si>
  <si>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</si>
  <si>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</si>
  <si>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</si>
  <si>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</si>
  <si>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</si>
  <si>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</si>
  <si>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</si>
  <si>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</si>
  <si>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</si>
  <si>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</si>
  <si>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</si>
  <si>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</si>
  <si>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</si>
  <si>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</si>
  <si>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</si>
  <si>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</si>
  <si>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</si>
  <si>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</si>
  <si>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</si>
  <si>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</si>
  <si>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</si>
  <si>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</si>
  <si>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</si>
  <si>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</si>
  <si>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</si>
  <si>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</si>
  <si>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</si>
  <si>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</si>
  <si>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</si>
  <si>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</si>
  <si>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</si>
  <si>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</si>
  <si>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</si>
  <si>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</si>
  <si>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</si>
  <si>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</si>
  <si>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</si>
  <si>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</si>
  <si>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</si>
  <si>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</si>
  <si>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</si>
  <si>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</si>
  <si>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</si>
  <si>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</si>
  <si>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</si>
  <si>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</si>
  <si>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</si>
  <si>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</si>
  <si>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</si>
  <si>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</si>
  <si>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</si>
  <si>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</si>
  <si>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2021 y al 30 de Junio de 2022 (b)</t>
  </si>
  <si>
    <t>2022 (d)</t>
  </si>
  <si>
    <t>31 de diciembre de 2021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</si>
  <si>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</si>
  <si>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</si>
  <si>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</si>
  <si>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</si>
  <si>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</si>
  <si>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</si>
  <si>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</si>
  <si>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</si>
  <si>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</si>
  <si>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</si>
  <si>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</si>
  <si>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</si>
  <si>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</si>
  <si>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</si>
  <si>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</si>
  <si>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</si>
  <si>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</si>
  <si>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</si>
  <si>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</si>
  <si>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</si>
  <si>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</si>
  <si>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</si>
  <si>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</si>
  <si>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</si>
  <si>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</si>
  <si>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</si>
  <si>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</si>
  <si>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</si>
  <si>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</si>
  <si>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</si>
  <si>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</si>
  <si>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</si>
  <si>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</si>
  <si>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</si>
  <si>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</si>
  <si>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</si>
  <si>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</si>
  <si>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</si>
  <si>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</si>
  <si>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</si>
  <si>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</si>
  <si>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</si>
  <si>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</si>
  <si>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</si>
  <si>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</si>
  <si>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</si>
  <si>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</si>
  <si>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</si>
  <si>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</si>
  <si>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Del 1 de Enero al 30 de Junio de 2022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</si>
  <si>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</si>
  <si>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</si>
  <si>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</si>
  <si>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</si>
  <si>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</si>
  <si>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</si>
  <si>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</si>
  <si>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</si>
  <si>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</si>
  <si>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</si>
  <si>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</si>
  <si>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</si>
  <si>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</si>
  <si>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</si>
  <si>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</si>
  <si>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</si>
  <si>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</si>
  <si>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</si>
  <si>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</si>
  <si>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</si>
  <si>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</si>
  <si>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</si>
  <si>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</si>
  <si>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</si>
  <si>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</si>
  <si>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</si>
  <si>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</si>
  <si>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</si>
  <si>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</si>
  <si>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</si>
  <si>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</si>
  <si>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</si>
  <si>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</si>
  <si>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</si>
  <si>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</si>
  <si>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</si>
  <si>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</si>
  <si>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</si>
  <si>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</si>
  <si>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</si>
  <si>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</si>
  <si>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</si>
  <si>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</si>
  <si>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</si>
  <si>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</si>
  <si>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</si>
  <si>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</si>
  <si>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</si>
  <si>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</si>
  <si>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</si>
  <si>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</si>
  <si>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</si>
  <si>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</si>
  <si>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</si>
  <si>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</si>
  <si>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</si>
  <si>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</si>
  <si>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</si>
  <si>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</si>
  <si>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</si>
  <si>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</si>
  <si>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</si>
  <si>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</si>
  <si>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</si>
  <si>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</si>
  <si>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</si>
  <si>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</si>
  <si>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</si>
  <si>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</si>
  <si>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</si>
  <si>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</si>
  <si>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</si>
  <si>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</si>
  <si>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</si>
  <si>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</si>
  <si>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</si>
  <si>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</si>
  <si>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</si>
  <si>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</si>
  <si>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</si>
  <si>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</si>
  <si>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</si>
  <si>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</si>
  <si>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</si>
  <si>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</si>
  <si>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</si>
  <si>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</si>
  <si>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</si>
  <si>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</si>
  <si>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</si>
  <si>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</si>
  <si>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</si>
  <si>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</si>
  <si>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</si>
  <si>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</si>
  <si>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</si>
  <si>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</si>
  <si>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</si>
  <si>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</si>
  <si>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</si>
  <si>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</si>
  <si>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</si>
  <si>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</si>
  <si>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</si>
  <si>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</si>
  <si>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</si>
  <si>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</si>
  <si>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</si>
  <si>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</si>
  <si>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</si>
  <si>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</si>
  <si>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</si>
  <si>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</si>
  <si>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</si>
  <si>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</si>
  <si>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</si>
  <si>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</si>
  <si>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</si>
  <si>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</si>
  <si>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</si>
  <si>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</si>
  <si>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</si>
  <si>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</si>
  <si>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</si>
  <si>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</si>
  <si>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</si>
  <si>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</si>
  <si>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</si>
  <si>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</si>
  <si>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</si>
  <si>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</si>
  <si>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</si>
  <si>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</si>
  <si>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</si>
  <si>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</si>
  <si>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</si>
  <si>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</si>
  <si>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</si>
  <si>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</si>
  <si>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</si>
  <si>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</si>
  <si>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</si>
  <si>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</si>
  <si>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</si>
  <si>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</si>
  <si>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</si>
  <si>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</si>
  <si>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</si>
  <si>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</si>
  <si>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</si>
  <si>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</si>
  <si>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</si>
  <si>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</si>
  <si>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</si>
  <si>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</si>
  <si>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</si>
  <si>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</si>
  <si>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</si>
  <si>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</si>
  <si>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</si>
  <si>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</si>
  <si>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</si>
  <si>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</si>
  <si>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</si>
  <si>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</si>
  <si>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</si>
  <si>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</si>
  <si>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</si>
  <si>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</si>
  <si>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</si>
  <si>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</si>
  <si>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</si>
  <si>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</si>
  <si>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</si>
  <si>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</si>
  <si>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</si>
  <si>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</si>
  <si>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</si>
  <si>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</si>
  <si>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</si>
  <si>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</si>
  <si>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</si>
  <si>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</si>
  <si>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</si>
  <si>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</si>
  <si>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</si>
  <si>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</si>
  <si>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</si>
  <si>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</si>
  <si>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</si>
  <si>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</si>
  <si>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</si>
  <si>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</si>
  <si>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</si>
  <si>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</si>
  <si>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</si>
  <si>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</si>
  <si>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</si>
  <si>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</si>
  <si>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</si>
  <si>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</si>
  <si>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</si>
  <si>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</si>
  <si>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</si>
  <si>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</si>
  <si>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</si>
  <si>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</si>
  <si>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</si>
  <si>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</si>
  <si>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</si>
  <si>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</si>
  <si>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</si>
  <si>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</si>
  <si>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</si>
  <si>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</si>
  <si>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</si>
  <si>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</si>
  <si>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</si>
  <si>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</si>
  <si>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</si>
  <si>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</si>
  <si>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</si>
  <si>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x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</si>
  <si>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</si>
  <si>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</si>
  <si>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</si>
  <si>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</si>
  <si>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de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</si>
  <si>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</si>
  <si>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</si>
  <si>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</si>
  <si>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2021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</si>
  <si>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</si>
  <si>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</si>
  <si>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</si>
  <si>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</si>
  <si>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</si>
  <si>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</si>
  <si>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</si>
  <si>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</si>
  <si>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</si>
  <si>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</si>
  <si>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</si>
  <si>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</si>
  <si>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</si>
  <si>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</si>
  <si>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</si>
  <si>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</si>
  <si>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</si>
  <si>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</si>
  <si>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</si>
  <si>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</si>
  <si>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</si>
  <si>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</si>
  <si>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</si>
  <si>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</si>
  <si>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</si>
  <si>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</si>
  <si>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</si>
  <si>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</si>
  <si>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</si>
  <si>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</si>
  <si>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</si>
  <si>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</si>
  <si>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</si>
  <si>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</si>
  <si>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</si>
  <si>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</si>
  <si>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</si>
  <si>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</si>
  <si>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</si>
  <si>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</si>
  <si>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</si>
  <si>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</si>
  <si>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</si>
  <si>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</si>
  <si>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</si>
  <si>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</si>
  <si>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</si>
  <si>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</si>
  <si>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</si>
  <si>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</si>
  <si>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</si>
  <si>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</si>
  <si>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</si>
  <si>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</si>
  <si>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</si>
  <si>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</si>
  <si>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</si>
  <si>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</si>
  <si>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</si>
  <si>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</si>
  <si>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</si>
  <si>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</si>
  <si>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</si>
  <si>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</si>
  <si>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</si>
  <si>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</si>
  <si>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</si>
  <si>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</si>
  <si>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</si>
  <si>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</si>
  <si>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</si>
  <si>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</si>
  <si>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</si>
  <si>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</si>
  <si>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</si>
  <si>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</si>
  <si>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Clasificación Administrativa</t>
  </si>
  <si>
    <t xml:space="preserve">Formato 6 C) Estado Analítico del Ejercicio del Presupuesto de Egresos Detallado - LDF
 (Clasificación de Servicios Personales por Categoría)
</t>
  </si>
  <si>
    <t>UNIDAD DE SERVICIOS EDUCATIVOS DEL ESTADO DE TLAXCALA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</si>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</sst>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6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6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2" xfId="0" applyNumberFormat="1" applyFont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4" xfId="0" applyFont="1" applyBorder="1" applyAlignment="1">
      <alignment horizontal="left" vertical="center" indent="3"/>
    </xf>
    <xf numFmtId="164" fontId="45" fillId="0" borderId="25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4" fillId="0" borderId="21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9" xfId="0" applyFont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6" xfId="0" applyNumberFormat="1" applyFont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165" fontId="52" fillId="0" borderId="12" xfId="47" applyNumberFormat="1" applyFont="1" applyBorder="1" applyAlignment="1">
      <alignment horizontal="right" vertical="center" wrapText="1"/>
    </xf>
    <xf numFmtId="165" fontId="52" fillId="0" borderId="13" xfId="47" applyNumberFormat="1" applyFont="1" applyBorder="1" applyAlignment="1">
      <alignment horizontal="right" vertical="center" wrapText="1"/>
    </xf>
    <xf numFmtId="0" fontId="49" fillId="0" borderId="24" xfId="0" applyFont="1" applyBorder="1" applyAlignment="1">
      <alignment horizontal="left" vertical="center" wrapText="1"/>
    </xf>
    <xf numFmtId="165" fontId="49" fillId="0" borderId="12" xfId="47" applyNumberFormat="1" applyFont="1" applyBorder="1" applyAlignment="1">
      <alignment horizontal="right" vertical="center" wrapText="1"/>
    </xf>
    <xf numFmtId="165" fontId="49" fillId="0" borderId="13" xfId="47" applyNumberFormat="1" applyFont="1" applyBorder="1" applyAlignment="1">
      <alignment horizontal="right" vertical="center" wrapText="1"/>
    </xf>
    <xf numFmtId="0" fontId="49" fillId="0" borderId="24" xfId="0" applyFont="1" applyBorder="1" applyAlignment="1">
      <alignment horizontal="left" wrapText="1"/>
    </xf>
    <xf numFmtId="165" fontId="49" fillId="0" borderId="12" xfId="47" applyNumberFormat="1" applyFont="1" applyBorder="1" applyAlignment="1">
      <alignment horizontal="right" wrapText="1"/>
    </xf>
    <xf numFmtId="0" fontId="49" fillId="0" borderId="24" xfId="0" applyFont="1" applyBorder="1" applyAlignment="1">
      <alignment horizontal="left" vertical="center" wrapText="1" indent="1"/>
    </xf>
    <xf numFmtId="0" fontId="52" fillId="0" borderId="2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0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1" fillId="0" borderId="31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Border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3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0DC9E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0E0E4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0EBAF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0F028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10854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110BF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1298C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13301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13BAD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PageLayoutView="0" workbookViewId="0" topLeftCell="A1">
      <pane ySplit="6" topLeftCell="A46" activePane="bottomLeft" state="frozen"/>
      <selection pane="topLeft" activeCell="A1" sqref="A1"/>
      <selection pane="bottomLeft" activeCell="C79" sqref="C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121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59612478.42</v>
      </c>
      <c r="D9" s="9">
        <f>SUM(D10:D16)</f>
        <v>127210552.57</v>
      </c>
      <c r="E9" s="11" t="s">
        <v>8</v>
      </c>
      <c r="F9" s="9">
        <f>SUM(F10:F18)</f>
        <v>36256443.81</v>
      </c>
      <c r="G9" s="9">
        <f>SUM(G10:G18)</f>
        <v>92386476.91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5611633.34</v>
      </c>
      <c r="G10" s="9">
        <v>18766569.22</v>
      </c>
    </row>
    <row r="11" spans="2:7" ht="12.75">
      <c r="B11" s="12" t="s">
        <v>11</v>
      </c>
      <c r="C11" s="9">
        <v>59612478.42</v>
      </c>
      <c r="D11" s="9">
        <v>127210552.57</v>
      </c>
      <c r="E11" s="13" t="s">
        <v>12</v>
      </c>
      <c r="F11" s="9">
        <v>29655781.55</v>
      </c>
      <c r="G11" s="9">
        <v>46095093.44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585</v>
      </c>
      <c r="G14" s="9">
        <v>644831.7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759439.88</v>
      </c>
      <c r="G16" s="9">
        <v>26842507.43</v>
      </c>
    </row>
    <row r="17" spans="2:7" ht="12.75">
      <c r="B17" s="10" t="s">
        <v>23</v>
      </c>
      <c r="C17" s="9">
        <f>SUM(C18:C24)</f>
        <v>610822.52</v>
      </c>
      <c r="D17" s="9">
        <f>SUM(D18:D24)</f>
        <v>337449.52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229004.04</v>
      </c>
      <c r="G18" s="9">
        <v>37475.12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610822.52</v>
      </c>
      <c r="D20" s="9">
        <v>337449.52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60223300.940000005</v>
      </c>
      <c r="D47" s="9">
        <f>D9+D17+D25+D31+D37+D38+D41</f>
        <v>127548002.08999999</v>
      </c>
      <c r="E47" s="8" t="s">
        <v>82</v>
      </c>
      <c r="F47" s="9">
        <f>F9+F19+F23+F26+F27+F31+F38+F42</f>
        <v>36256443.81</v>
      </c>
      <c r="G47" s="9">
        <f>G9+G19+G23+G26+G27+G31+G38+G42</f>
        <v>92386476.91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256296436.81</v>
      </c>
      <c r="D53" s="9">
        <v>254007462.54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756783.7</v>
      </c>
      <c r="D54" s="9">
        <v>747833.72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36256443.81</v>
      </c>
      <c r="G59" s="9">
        <f>G47+G57</f>
        <v>92386476.91</v>
      </c>
    </row>
    <row r="60" spans="2:7" ht="25.5">
      <c r="B60" s="6" t="s">
        <v>102</v>
      </c>
      <c r="C60" s="9">
        <f>SUM(C50:C58)</f>
        <v>701213067.1500001</v>
      </c>
      <c r="D60" s="9">
        <f>SUM(D50:D58)</f>
        <v>698915142.9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761436368.0900002</v>
      </c>
      <c r="D62" s="9">
        <f>D47+D60</f>
        <v>826463144.99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148144683.25</v>
      </c>
      <c r="G68" s="9">
        <f>SUM(G69:G73)</f>
        <v>157041427.05000007</v>
      </c>
    </row>
    <row r="69" spans="2:7" ht="12.75">
      <c r="B69" s="10"/>
      <c r="C69" s="9"/>
      <c r="D69" s="9"/>
      <c r="E69" s="11" t="s">
        <v>110</v>
      </c>
      <c r="F69" s="9">
        <v>16220284.39</v>
      </c>
      <c r="G69" s="9">
        <v>10611684.15</v>
      </c>
    </row>
    <row r="70" spans="2:7" ht="12.75">
      <c r="B70" s="10"/>
      <c r="C70" s="9"/>
      <c r="D70" s="9"/>
      <c r="E70" s="11" t="s">
        <v>111</v>
      </c>
      <c r="F70" s="9">
        <v>131924398.86</v>
      </c>
      <c r="G70" s="9">
        <v>-541092230.43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687521973.33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725179924.28</v>
      </c>
      <c r="G79" s="9">
        <f>G63+G68+G75</f>
        <v>734076668.08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761436368.0899999</v>
      </c>
      <c r="G81" s="9">
        <f>G59+G79</f>
        <v>826463144.99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3"/>
  <legacyDrawing r:id="rId2"/>
  <oleObjects>
    <oleObject progId="Excel.Sheet.12" shapeId="63479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C79" sqref="C79"/>
      <selection pane="topRight" activeCell="C79" sqref="C79"/>
      <selection pane="bottomLeft" activeCell="C79" sqref="C79"/>
      <selection pane="bottomRight" activeCell="C79" sqref="C79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thickBot="1">
      <c r="B3" s="173" t="s">
        <v>174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173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45" t="s">
        <v>172</v>
      </c>
      <c r="C6" s="45" t="s">
        <v>171</v>
      </c>
      <c r="D6" s="45" t="s">
        <v>170</v>
      </c>
      <c r="E6" s="45" t="s">
        <v>169</v>
      </c>
      <c r="F6" s="45" t="s">
        <v>168</v>
      </c>
      <c r="G6" s="45" t="s">
        <v>167</v>
      </c>
      <c r="H6" s="45" t="s">
        <v>166</v>
      </c>
      <c r="I6" s="45" t="s">
        <v>165</v>
      </c>
    </row>
    <row r="7" spans="2:9" ht="13.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159</v>
      </c>
      <c r="H7" s="44" t="s">
        <v>158</v>
      </c>
      <c r="I7" s="44" t="s">
        <v>157</v>
      </c>
    </row>
    <row r="8" spans="2:9" ht="12.75" customHeight="1">
      <c r="B8" s="41" t="s">
        <v>156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155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3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3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3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3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3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3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147</v>
      </c>
      <c r="C17" s="29">
        <v>92386476.91</v>
      </c>
      <c r="D17" s="42"/>
      <c r="E17" s="42"/>
      <c r="F17" s="42"/>
      <c r="G17" s="27">
        <v>36256443.81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146</v>
      </c>
      <c r="C19" s="29">
        <f aca="true" t="shared" si="3" ref="C19:I19">C8+C17</f>
        <v>92386476.91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36256443.81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145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69" t="s">
        <v>137</v>
      </c>
      <c r="C31" s="169"/>
      <c r="D31" s="169"/>
      <c r="E31" s="169"/>
      <c r="F31" s="169"/>
      <c r="G31" s="169"/>
      <c r="H31" s="169"/>
      <c r="I31" s="169"/>
    </row>
    <row r="32" spans="2:9" ht="12.75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76" t="s">
        <v>135</v>
      </c>
      <c r="C34" s="176" t="s">
        <v>134</v>
      </c>
      <c r="D34" s="176" t="s">
        <v>133</v>
      </c>
      <c r="E34" s="32" t="s">
        <v>132</v>
      </c>
      <c r="F34" s="176" t="s">
        <v>131</v>
      </c>
      <c r="G34" s="32" t="s">
        <v>130</v>
      </c>
      <c r="H34" s="24"/>
      <c r="I34" s="24"/>
    </row>
    <row r="35" spans="2:9" ht="15.75" customHeight="1" thickBot="1">
      <c r="B35" s="177"/>
      <c r="C35" s="177"/>
      <c r="D35" s="177"/>
      <c r="E35" s="31" t="s">
        <v>129</v>
      </c>
      <c r="F35" s="177"/>
      <c r="G35" s="31" t="s">
        <v>128</v>
      </c>
      <c r="H35" s="24"/>
      <c r="I35" s="24"/>
    </row>
    <row r="36" spans="2:9" ht="12.75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124</v>
      </c>
      <c r="C39" s="25"/>
      <c r="D39" s="25"/>
      <c r="E39" s="25"/>
      <c r="F39" s="25"/>
      <c r="G39" s="25"/>
      <c r="H39" s="24"/>
      <c r="I39" s="2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3"/>
  <legacyDrawing r:id="rId2"/>
  <oleObjects>
    <oleObject progId="Excel.Sheet.12" shapeId="63490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C79" sqref="C7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thickBot="1">
      <c r="B3" s="173" t="s">
        <v>201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thickBot="1">
      <c r="B4" s="173" t="s">
        <v>173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189</v>
      </c>
      <c r="H7" s="44" t="s">
        <v>158</v>
      </c>
      <c r="I7" s="44" t="s">
        <v>157</v>
      </c>
      <c r="J7" s="44" t="s">
        <v>188</v>
      </c>
      <c r="K7" s="44" t="s">
        <v>187</v>
      </c>
      <c r="L7" s="44" t="s">
        <v>186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185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0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0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0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0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49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8" t="s">
        <v>180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0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0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0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0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8" t="s">
        <v>175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63517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60" zoomScalePageLayoutView="0" workbookViewId="0" topLeftCell="A1">
      <pane ySplit="8" topLeftCell="A57" activePane="bottomLeft" state="frozen"/>
      <selection pane="topLeft" activeCell="C79" sqref="C79"/>
      <selection pane="bottomLeft" activeCell="C79" sqref="C7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79" t="s">
        <v>243</v>
      </c>
      <c r="C3" s="180"/>
      <c r="D3" s="180"/>
      <c r="E3" s="181"/>
    </row>
    <row r="4" spans="2:5" ht="12.75">
      <c r="B4" s="179" t="s">
        <v>173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85"/>
      <c r="C6" s="85"/>
      <c r="D6" s="85"/>
      <c r="E6" s="85"/>
    </row>
    <row r="7" spans="2:5" ht="12.75">
      <c r="B7" s="185" t="s">
        <v>2</v>
      </c>
      <c r="C7" s="21" t="s">
        <v>224</v>
      </c>
      <c r="D7" s="187" t="s">
        <v>212</v>
      </c>
      <c r="E7" s="21" t="s">
        <v>211</v>
      </c>
    </row>
    <row r="8" spans="2:5" ht="13.5" thickBot="1">
      <c r="B8" s="186"/>
      <c r="C8" s="22" t="s">
        <v>242</v>
      </c>
      <c r="D8" s="188"/>
      <c r="E8" s="22" t="s">
        <v>241</v>
      </c>
    </row>
    <row r="9" spans="2:5" ht="12.75">
      <c r="B9" s="75" t="s">
        <v>240</v>
      </c>
      <c r="C9" s="74">
        <f>SUM(C10:C12)</f>
        <v>6199833761</v>
      </c>
      <c r="D9" s="74">
        <f>SUM(D10:D12)</f>
        <v>2059738502.96</v>
      </c>
      <c r="E9" s="74">
        <f>SUM(E10:E12)</f>
        <v>2059738502.96</v>
      </c>
    </row>
    <row r="10" spans="2:5" ht="12.75">
      <c r="B10" s="78" t="s">
        <v>239</v>
      </c>
      <c r="C10" s="76">
        <v>136779747</v>
      </c>
      <c r="D10" s="76">
        <v>64137251.76</v>
      </c>
      <c r="E10" s="76">
        <v>64137251.76</v>
      </c>
    </row>
    <row r="11" spans="2:5" ht="12.75">
      <c r="B11" s="78" t="s">
        <v>209</v>
      </c>
      <c r="C11" s="76">
        <v>6063054014</v>
      </c>
      <c r="D11" s="76">
        <v>1995601251.2</v>
      </c>
      <c r="E11" s="76">
        <v>1995601251.2</v>
      </c>
    </row>
    <row r="12" spans="2:5" ht="12.75">
      <c r="B12" s="78" t="s">
        <v>238</v>
      </c>
      <c r="C12" s="76">
        <f>C48</f>
        <v>0</v>
      </c>
      <c r="D12" s="76">
        <f>D48</f>
        <v>0</v>
      </c>
      <c r="E12" s="76">
        <f>E48</f>
        <v>0</v>
      </c>
    </row>
    <row r="13" spans="2:5" ht="12.75">
      <c r="B13" s="75"/>
      <c r="C13" s="76"/>
      <c r="D13" s="76"/>
      <c r="E13" s="76"/>
    </row>
    <row r="14" spans="2:5" ht="15">
      <c r="B14" s="75" t="s">
        <v>237</v>
      </c>
      <c r="C14" s="74">
        <f>SUM(C15:C16)</f>
        <v>6199833761</v>
      </c>
      <c r="D14" s="74">
        <f>SUM(D15:D16)</f>
        <v>2046246517.1999998</v>
      </c>
      <c r="E14" s="74">
        <f>SUM(E15:E16)</f>
        <v>2034157577.54</v>
      </c>
    </row>
    <row r="15" spans="2:5" ht="12.75">
      <c r="B15" s="78" t="s">
        <v>218</v>
      </c>
      <c r="C15" s="76">
        <v>136779747</v>
      </c>
      <c r="D15" s="76">
        <v>46242267.1</v>
      </c>
      <c r="E15" s="76">
        <v>41439792.12</v>
      </c>
    </row>
    <row r="16" spans="2:5" ht="12.75">
      <c r="B16" s="78" t="s">
        <v>236</v>
      </c>
      <c r="C16" s="76">
        <v>6063054014</v>
      </c>
      <c r="D16" s="76">
        <v>2000004250.1</v>
      </c>
      <c r="E16" s="76">
        <v>1992717785.42</v>
      </c>
    </row>
    <row r="17" spans="2:5" ht="12.75">
      <c r="B17" s="77"/>
      <c r="C17" s="76"/>
      <c r="D17" s="76"/>
      <c r="E17" s="76"/>
    </row>
    <row r="18" spans="2:5" ht="12.75">
      <c r="B18" s="75" t="s">
        <v>235</v>
      </c>
      <c r="C18" s="74">
        <f>SUM(C19:C20)</f>
        <v>0</v>
      </c>
      <c r="D18" s="74">
        <f>SUM(D19:D20)</f>
        <v>0</v>
      </c>
      <c r="E18" s="74">
        <f>SUM(E19:E20)</f>
        <v>0</v>
      </c>
    </row>
    <row r="19" spans="2:5" ht="12.75">
      <c r="B19" s="78" t="s">
        <v>217</v>
      </c>
      <c r="C19" s="84"/>
      <c r="D19" s="76"/>
      <c r="E19" s="76"/>
    </row>
    <row r="20" spans="2:5" ht="12.75">
      <c r="B20" s="78" t="s">
        <v>204</v>
      </c>
      <c r="C20" s="84"/>
      <c r="D20" s="76"/>
      <c r="E20" s="76"/>
    </row>
    <row r="21" spans="2:5" ht="12.75">
      <c r="B21" s="77"/>
      <c r="C21" s="76"/>
      <c r="D21" s="76"/>
      <c r="E21" s="76"/>
    </row>
    <row r="22" spans="2:5" ht="12.75">
      <c r="B22" s="75" t="s">
        <v>234</v>
      </c>
      <c r="C22" s="74">
        <f>C9-C14+C18</f>
        <v>0</v>
      </c>
      <c r="D22" s="75">
        <f>D9-D14+D18</f>
        <v>13491985.760000229</v>
      </c>
      <c r="E22" s="75">
        <f>E9-E14+E18</f>
        <v>25580925.420000076</v>
      </c>
    </row>
    <row r="23" spans="2:5" ht="12.75">
      <c r="B23" s="75"/>
      <c r="C23" s="76"/>
      <c r="D23" s="77"/>
      <c r="E23" s="77"/>
    </row>
    <row r="24" spans="2:5" ht="12.75">
      <c r="B24" s="75" t="s">
        <v>233</v>
      </c>
      <c r="C24" s="74">
        <f>C22-C12</f>
        <v>0</v>
      </c>
      <c r="D24" s="75">
        <f>D22-D12</f>
        <v>13491985.760000229</v>
      </c>
      <c r="E24" s="75">
        <f>E22-E12</f>
        <v>25580925.420000076</v>
      </c>
    </row>
    <row r="25" spans="2:5" ht="12.75">
      <c r="B25" s="75"/>
      <c r="C25" s="76"/>
      <c r="D25" s="77"/>
      <c r="E25" s="77"/>
    </row>
    <row r="26" spans="2:5" ht="25.5">
      <c r="B26" s="75" t="s">
        <v>232</v>
      </c>
      <c r="C26" s="74">
        <f>C24-C18</f>
        <v>0</v>
      </c>
      <c r="D26" s="74">
        <f>D24-D18</f>
        <v>13491985.760000229</v>
      </c>
      <c r="E26" s="74">
        <f>E24-E18</f>
        <v>25580925.420000076</v>
      </c>
    </row>
    <row r="27" spans="2:5" ht="13.5" thickBot="1">
      <c r="B27" s="83"/>
      <c r="C27" s="82"/>
      <c r="D27" s="82"/>
      <c r="E27" s="82"/>
    </row>
    <row r="28" spans="2:5" ht="34.5" customHeight="1" thickBot="1">
      <c r="B28" s="178"/>
      <c r="C28" s="178"/>
      <c r="D28" s="178"/>
      <c r="E28" s="178"/>
    </row>
    <row r="29" spans="2:5" ht="13.5" thickBot="1">
      <c r="B29" s="81" t="s">
        <v>214</v>
      </c>
      <c r="C29" s="80" t="s">
        <v>223</v>
      </c>
      <c r="D29" s="80" t="s">
        <v>212</v>
      </c>
      <c r="E29" s="80" t="s">
        <v>210</v>
      </c>
    </row>
    <row r="30" spans="2:5" ht="12.75">
      <c r="B30" s="79"/>
      <c r="C30" s="76"/>
      <c r="D30" s="76"/>
      <c r="E30" s="76"/>
    </row>
    <row r="31" spans="2:5" ht="12.75">
      <c r="B31" s="75" t="s">
        <v>231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ht="12.75">
      <c r="B32" s="78" t="s">
        <v>230</v>
      </c>
      <c r="C32" s="76"/>
      <c r="D32" s="77"/>
      <c r="E32" s="77"/>
    </row>
    <row r="33" spans="2:5" ht="12.75">
      <c r="B33" s="78" t="s">
        <v>229</v>
      </c>
      <c r="C33" s="76"/>
      <c r="D33" s="77"/>
      <c r="E33" s="77"/>
    </row>
    <row r="34" spans="2:5" ht="12.75">
      <c r="B34" s="75"/>
      <c r="C34" s="76"/>
      <c r="D34" s="76"/>
      <c r="E34" s="76"/>
    </row>
    <row r="35" spans="2:5" ht="12.75">
      <c r="B35" s="75" t="s">
        <v>228</v>
      </c>
      <c r="C35" s="74">
        <f>C26-C31</f>
        <v>0</v>
      </c>
      <c r="D35" s="74">
        <f>D26-D31</f>
        <v>13491985.760000229</v>
      </c>
      <c r="E35" s="74">
        <f>E26-E31</f>
        <v>25580925.420000076</v>
      </c>
    </row>
    <row r="36" spans="2:5" ht="13.5" thickBot="1">
      <c r="B36" s="73"/>
      <c r="C36" s="72"/>
      <c r="D36" s="72"/>
      <c r="E36" s="72"/>
    </row>
    <row r="37" spans="2:5" ht="34.5" customHeight="1" thickBot="1">
      <c r="B37" s="70"/>
      <c r="C37" s="70"/>
      <c r="D37" s="70"/>
      <c r="E37" s="70"/>
    </row>
    <row r="38" spans="2:5" ht="12.75">
      <c r="B38" s="189" t="s">
        <v>214</v>
      </c>
      <c r="C38" s="193" t="s">
        <v>213</v>
      </c>
      <c r="D38" s="191" t="s">
        <v>212</v>
      </c>
      <c r="E38" s="69" t="s">
        <v>211</v>
      </c>
    </row>
    <row r="39" spans="2:5" ht="13.5" thickBot="1">
      <c r="B39" s="190"/>
      <c r="C39" s="194"/>
      <c r="D39" s="192"/>
      <c r="E39" s="68" t="s">
        <v>210</v>
      </c>
    </row>
    <row r="40" spans="2:5" ht="12.75">
      <c r="B40" s="67"/>
      <c r="C40" s="61"/>
      <c r="D40" s="61"/>
      <c r="E40" s="61"/>
    </row>
    <row r="41" spans="2:5" ht="12.75">
      <c r="B41" s="57" t="s">
        <v>227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65" t="s">
        <v>220</v>
      </c>
      <c r="C42" s="61"/>
      <c r="D42" s="64"/>
      <c r="E42" s="64"/>
    </row>
    <row r="43" spans="2:5" ht="12.75">
      <c r="B43" s="65" t="s">
        <v>207</v>
      </c>
      <c r="C43" s="61"/>
      <c r="D43" s="64"/>
      <c r="E43" s="64"/>
    </row>
    <row r="44" spans="2:5" ht="12.75">
      <c r="B44" s="57" t="s">
        <v>226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65" t="s">
        <v>219</v>
      </c>
      <c r="C45" s="61"/>
      <c r="D45" s="64"/>
      <c r="E45" s="64"/>
    </row>
    <row r="46" spans="2:5" ht="12.75">
      <c r="B46" s="65" t="s">
        <v>206</v>
      </c>
      <c r="C46" s="61"/>
      <c r="D46" s="64"/>
      <c r="E46" s="64"/>
    </row>
    <row r="47" spans="2:5" ht="12.75">
      <c r="B47" s="57"/>
      <c r="C47" s="61"/>
      <c r="D47" s="61"/>
      <c r="E47" s="61"/>
    </row>
    <row r="48" spans="2:5" ht="12.75">
      <c r="B48" s="57" t="s">
        <v>225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55"/>
      <c r="C49" s="56"/>
      <c r="D49" s="55"/>
      <c r="E49" s="55"/>
    </row>
    <row r="50" spans="2:5" ht="34.5" customHeight="1" thickBot="1">
      <c r="B50" s="70"/>
      <c r="C50" s="70"/>
      <c r="D50" s="70"/>
      <c r="E50" s="70"/>
    </row>
    <row r="51" spans="2:5" ht="12.75">
      <c r="B51" s="189" t="s">
        <v>214</v>
      </c>
      <c r="C51" s="69" t="s">
        <v>224</v>
      </c>
      <c r="D51" s="191" t="s">
        <v>212</v>
      </c>
      <c r="E51" s="69" t="s">
        <v>211</v>
      </c>
    </row>
    <row r="52" spans="2:5" ht="13.5" thickBot="1">
      <c r="B52" s="190"/>
      <c r="C52" s="68" t="s">
        <v>223</v>
      </c>
      <c r="D52" s="192"/>
      <c r="E52" s="68" t="s">
        <v>210</v>
      </c>
    </row>
    <row r="53" spans="2:5" ht="12.75">
      <c r="B53" s="67"/>
      <c r="C53" s="61"/>
      <c r="D53" s="61"/>
      <c r="E53" s="61"/>
    </row>
    <row r="54" spans="2:5" ht="12.75">
      <c r="B54" s="64" t="s">
        <v>222</v>
      </c>
      <c r="C54" s="61">
        <f>C10</f>
        <v>136779747</v>
      </c>
      <c r="D54" s="64">
        <f>D10</f>
        <v>64137251.76</v>
      </c>
      <c r="E54" s="64">
        <f>E10</f>
        <v>64137251.76</v>
      </c>
    </row>
    <row r="55" spans="2:5" ht="12.75">
      <c r="B55" s="64"/>
      <c r="C55" s="61"/>
      <c r="D55" s="64"/>
      <c r="E55" s="64"/>
    </row>
    <row r="56" spans="2:5" ht="12.75">
      <c r="B56" s="71" t="s">
        <v>221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ht="12.75">
      <c r="B57" s="65" t="s">
        <v>220</v>
      </c>
      <c r="C57" s="61">
        <f>C42</f>
        <v>0</v>
      </c>
      <c r="D57" s="64">
        <f>D42</f>
        <v>0</v>
      </c>
      <c r="E57" s="64">
        <f>E42</f>
        <v>0</v>
      </c>
    </row>
    <row r="58" spans="2:5" ht="12.75">
      <c r="B58" s="65" t="s">
        <v>219</v>
      </c>
      <c r="C58" s="61">
        <f>C45</f>
        <v>0</v>
      </c>
      <c r="D58" s="64">
        <f>D45</f>
        <v>0</v>
      </c>
      <c r="E58" s="64">
        <f>E45</f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218</v>
      </c>
      <c r="C60" s="61">
        <f>C15</f>
        <v>136779747</v>
      </c>
      <c r="D60" s="61">
        <f>D15</f>
        <v>46242267.1</v>
      </c>
      <c r="E60" s="61">
        <f>E15</f>
        <v>41439792.12</v>
      </c>
    </row>
    <row r="61" spans="2:5" ht="12.75">
      <c r="B61" s="62"/>
      <c r="C61" s="61"/>
      <c r="D61" s="61"/>
      <c r="E61" s="61"/>
    </row>
    <row r="62" spans="2:5" ht="12.75">
      <c r="B62" s="62" t="s">
        <v>217</v>
      </c>
      <c r="C62" s="63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216</v>
      </c>
      <c r="C64" s="58">
        <f>C54+C56-C60+C62</f>
        <v>0</v>
      </c>
      <c r="D64" s="57">
        <f>D54+D56-D60+D62</f>
        <v>17894984.659999996</v>
      </c>
      <c r="E64" s="57">
        <f>E54+E56-E60+E62</f>
        <v>22697459.64</v>
      </c>
    </row>
    <row r="65" spans="2:5" ht="12.75">
      <c r="B65" s="60"/>
      <c r="C65" s="58"/>
      <c r="D65" s="57"/>
      <c r="E65" s="57"/>
    </row>
    <row r="66" spans="2:5" ht="25.5">
      <c r="B66" s="59" t="s">
        <v>215</v>
      </c>
      <c r="C66" s="58">
        <f>C64-C56</f>
        <v>0</v>
      </c>
      <c r="D66" s="57">
        <f>D64-D56</f>
        <v>17894984.659999996</v>
      </c>
      <c r="E66" s="57">
        <f>E64-E56</f>
        <v>22697459.64</v>
      </c>
    </row>
    <row r="67" spans="2:5" ht="13.5" thickBot="1">
      <c r="B67" s="55"/>
      <c r="C67" s="56"/>
      <c r="D67" s="55"/>
      <c r="E67" s="55"/>
    </row>
    <row r="68" spans="2:5" ht="34.5" customHeight="1" thickBot="1">
      <c r="B68" s="70"/>
      <c r="C68" s="70"/>
      <c r="D68" s="70"/>
      <c r="E68" s="70"/>
    </row>
    <row r="69" spans="2:5" ht="12.75">
      <c r="B69" s="189" t="s">
        <v>214</v>
      </c>
      <c r="C69" s="193" t="s">
        <v>213</v>
      </c>
      <c r="D69" s="191" t="s">
        <v>212</v>
      </c>
      <c r="E69" s="69" t="s">
        <v>211</v>
      </c>
    </row>
    <row r="70" spans="2:5" ht="13.5" thickBot="1">
      <c r="B70" s="190"/>
      <c r="C70" s="194"/>
      <c r="D70" s="192"/>
      <c r="E70" s="68" t="s">
        <v>210</v>
      </c>
    </row>
    <row r="71" spans="2:5" ht="12.75">
      <c r="B71" s="67"/>
      <c r="C71" s="61"/>
      <c r="D71" s="61"/>
      <c r="E71" s="61"/>
    </row>
    <row r="72" spans="2:5" ht="12.75">
      <c r="B72" s="64" t="s">
        <v>209</v>
      </c>
      <c r="C72" s="61">
        <f>C11</f>
        <v>6063054014</v>
      </c>
      <c r="D72" s="64">
        <f>D11</f>
        <v>1995601251.2</v>
      </c>
      <c r="E72" s="64">
        <f>E11</f>
        <v>1995601251.2</v>
      </c>
    </row>
    <row r="73" spans="2:5" ht="12.75">
      <c r="B73" s="64"/>
      <c r="C73" s="61"/>
      <c r="D73" s="64"/>
      <c r="E73" s="64"/>
    </row>
    <row r="74" spans="2:5" ht="25.5">
      <c r="B74" s="66" t="s">
        <v>208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ht="12.75">
      <c r="B75" s="65" t="s">
        <v>207</v>
      </c>
      <c r="C75" s="61">
        <f>C43</f>
        <v>0</v>
      </c>
      <c r="D75" s="64">
        <f>D43</f>
        <v>0</v>
      </c>
      <c r="E75" s="64">
        <f>E43</f>
        <v>0</v>
      </c>
    </row>
    <row r="76" spans="2:5" ht="12.75">
      <c r="B76" s="65" t="s">
        <v>206</v>
      </c>
      <c r="C76" s="61">
        <f>C46</f>
        <v>0</v>
      </c>
      <c r="D76" s="64">
        <f>D46</f>
        <v>0</v>
      </c>
      <c r="E76" s="64">
        <f>E46</f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205</v>
      </c>
      <c r="C78" s="61">
        <f>C16</f>
        <v>6063054014</v>
      </c>
      <c r="D78" s="61">
        <f>D16</f>
        <v>2000004250.1</v>
      </c>
      <c r="E78" s="61">
        <f>E16</f>
        <v>1992717785.42</v>
      </c>
    </row>
    <row r="79" spans="2:5" ht="12.75">
      <c r="B79" s="62"/>
      <c r="C79" s="61"/>
      <c r="D79" s="61"/>
      <c r="E79" s="61"/>
    </row>
    <row r="80" spans="2:5" ht="12.75">
      <c r="B80" s="62" t="s">
        <v>204</v>
      </c>
      <c r="C80" s="63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203</v>
      </c>
      <c r="C82" s="58">
        <f>C72+C74-C78+C80</f>
        <v>0</v>
      </c>
      <c r="D82" s="57">
        <f>D72+D74-D78+D80</f>
        <v>-4402998.899999857</v>
      </c>
      <c r="E82" s="57">
        <f>E72+E74-E78+E80</f>
        <v>2883465.7799999714</v>
      </c>
    </row>
    <row r="83" spans="2:5" ht="12.75">
      <c r="B83" s="60"/>
      <c r="C83" s="58"/>
      <c r="D83" s="57"/>
      <c r="E83" s="57"/>
    </row>
    <row r="84" spans="2:5" ht="25.5">
      <c r="B84" s="59" t="s">
        <v>202</v>
      </c>
      <c r="C84" s="58">
        <f>C82-C74</f>
        <v>0</v>
      </c>
      <c r="D84" s="57">
        <f>D82-D74</f>
        <v>-4402998.899999857</v>
      </c>
      <c r="E84" s="57">
        <f>E82-E74</f>
        <v>2883465.7799999714</v>
      </c>
    </row>
    <row r="85" spans="2:5" ht="13.5" thickBot="1">
      <c r="B85" s="55"/>
      <c r="C85" s="56"/>
      <c r="D85" s="55"/>
      <c r="E85" s="5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6352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60" activePane="bottomLeft" state="frozen"/>
      <selection pane="topLeft" activeCell="C79" sqref="C79"/>
      <selection pane="bottomLeft" activeCell="C79" sqref="C7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8.421875" style="86" bestFit="1" customWidth="1"/>
    <col min="6" max="7" width="18.421875" style="1" bestFit="1" customWidth="1"/>
    <col min="8" max="8" width="19.421875" style="86" bestFit="1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79" t="s">
        <v>312</v>
      </c>
      <c r="C3" s="180"/>
      <c r="D3" s="180"/>
      <c r="E3" s="180"/>
      <c r="F3" s="180"/>
      <c r="G3" s="180"/>
      <c r="H3" s="181"/>
    </row>
    <row r="4" spans="2:8" ht="12.75">
      <c r="B4" s="179" t="s">
        <v>173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20"/>
      <c r="C6" s="197" t="s">
        <v>311</v>
      </c>
      <c r="D6" s="198"/>
      <c r="E6" s="198"/>
      <c r="F6" s="198"/>
      <c r="G6" s="199"/>
      <c r="H6" s="195" t="s">
        <v>310</v>
      </c>
    </row>
    <row r="7" spans="2:8" ht="12.75">
      <c r="B7" s="107" t="s">
        <v>214</v>
      </c>
      <c r="C7" s="195" t="s">
        <v>309</v>
      </c>
      <c r="D7" s="187" t="s">
        <v>308</v>
      </c>
      <c r="E7" s="195" t="s">
        <v>307</v>
      </c>
      <c r="F7" s="195" t="s">
        <v>212</v>
      </c>
      <c r="G7" s="195" t="s">
        <v>306</v>
      </c>
      <c r="H7" s="200"/>
    </row>
    <row r="8" spans="2:8" ht="13.5" thickBot="1">
      <c r="B8" s="106" t="s">
        <v>164</v>
      </c>
      <c r="C8" s="196"/>
      <c r="D8" s="188"/>
      <c r="E8" s="196"/>
      <c r="F8" s="196"/>
      <c r="G8" s="196"/>
      <c r="H8" s="196"/>
    </row>
    <row r="9" spans="2:8" ht="12.75">
      <c r="B9" s="57" t="s">
        <v>305</v>
      </c>
      <c r="C9" s="91"/>
      <c r="D9" s="92"/>
      <c r="E9" s="91"/>
      <c r="F9" s="92"/>
      <c r="G9" s="92"/>
      <c r="H9" s="91"/>
    </row>
    <row r="10" spans="2:8" ht="12.75">
      <c r="B10" s="62" t="s">
        <v>304</v>
      </c>
      <c r="C10" s="91"/>
      <c r="D10" s="92"/>
      <c r="E10" s="91">
        <f aca="true" t="shared" si="0" ref="E10:E16">C10+D10</f>
        <v>0</v>
      </c>
      <c r="F10" s="92"/>
      <c r="G10" s="92"/>
      <c r="H10" s="91">
        <f aca="true" t="shared" si="1" ref="H10:H16">G10-C10</f>
        <v>0</v>
      </c>
    </row>
    <row r="11" spans="2:8" ht="12.75">
      <c r="B11" s="62" t="s">
        <v>303</v>
      </c>
      <c r="C11" s="91"/>
      <c r="D11" s="92"/>
      <c r="E11" s="91">
        <f t="shared" si="0"/>
        <v>0</v>
      </c>
      <c r="F11" s="92"/>
      <c r="G11" s="92"/>
      <c r="H11" s="91">
        <f t="shared" si="1"/>
        <v>0</v>
      </c>
    </row>
    <row r="12" spans="2:8" ht="12.75">
      <c r="B12" s="62" t="s">
        <v>302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ht="12.75">
      <c r="B13" s="62" t="s">
        <v>301</v>
      </c>
      <c r="C13" s="91"/>
      <c r="D13" s="92"/>
      <c r="E13" s="91">
        <f t="shared" si="0"/>
        <v>0</v>
      </c>
      <c r="F13" s="92"/>
      <c r="G13" s="92"/>
      <c r="H13" s="91">
        <f t="shared" si="1"/>
        <v>0</v>
      </c>
    </row>
    <row r="14" spans="2:8" ht="12.75">
      <c r="B14" s="62" t="s">
        <v>300</v>
      </c>
      <c r="C14" s="91"/>
      <c r="D14" s="92"/>
      <c r="E14" s="91">
        <f t="shared" si="0"/>
        <v>0</v>
      </c>
      <c r="F14" s="92"/>
      <c r="G14" s="92"/>
      <c r="H14" s="91">
        <f t="shared" si="1"/>
        <v>0</v>
      </c>
    </row>
    <row r="15" spans="2:8" ht="12.75">
      <c r="B15" s="62" t="s">
        <v>299</v>
      </c>
      <c r="C15" s="91"/>
      <c r="D15" s="92"/>
      <c r="E15" s="91">
        <f t="shared" si="0"/>
        <v>0</v>
      </c>
      <c r="F15" s="92"/>
      <c r="G15" s="92"/>
      <c r="H15" s="91">
        <f t="shared" si="1"/>
        <v>0</v>
      </c>
    </row>
    <row r="16" spans="2:8" ht="12.75">
      <c r="B16" s="62" t="s">
        <v>298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>
      <c r="B17" s="66" t="s">
        <v>297</v>
      </c>
      <c r="C17" s="91">
        <f aca="true" t="shared" si="2" ref="C17:H17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ht="12.75">
      <c r="B18" s="104" t="s">
        <v>296</v>
      </c>
      <c r="C18" s="91"/>
      <c r="D18" s="92"/>
      <c r="E18" s="91">
        <f aca="true" t="shared" si="3" ref="E18:E28">C18+D18</f>
        <v>0</v>
      </c>
      <c r="F18" s="92"/>
      <c r="G18" s="92"/>
      <c r="H18" s="91">
        <f aca="true" t="shared" si="4" ref="H18:H28">G18-C18</f>
        <v>0</v>
      </c>
    </row>
    <row r="19" spans="2:8" ht="12.75">
      <c r="B19" s="104" t="s">
        <v>295</v>
      </c>
      <c r="C19" s="91"/>
      <c r="D19" s="92"/>
      <c r="E19" s="91">
        <f t="shared" si="3"/>
        <v>0</v>
      </c>
      <c r="F19" s="92"/>
      <c r="G19" s="92"/>
      <c r="H19" s="91">
        <f t="shared" si="4"/>
        <v>0</v>
      </c>
    </row>
    <row r="20" spans="2:8" ht="12.75">
      <c r="B20" s="104" t="s">
        <v>294</v>
      </c>
      <c r="C20" s="91"/>
      <c r="D20" s="92"/>
      <c r="E20" s="91">
        <f t="shared" si="3"/>
        <v>0</v>
      </c>
      <c r="F20" s="92"/>
      <c r="G20" s="92"/>
      <c r="H20" s="91">
        <f t="shared" si="4"/>
        <v>0</v>
      </c>
    </row>
    <row r="21" spans="2:8" ht="12.75">
      <c r="B21" s="104" t="s">
        <v>293</v>
      </c>
      <c r="C21" s="91"/>
      <c r="D21" s="92"/>
      <c r="E21" s="91">
        <f t="shared" si="3"/>
        <v>0</v>
      </c>
      <c r="F21" s="92"/>
      <c r="G21" s="92"/>
      <c r="H21" s="91">
        <f t="shared" si="4"/>
        <v>0</v>
      </c>
    </row>
    <row r="22" spans="2:8" ht="12.75">
      <c r="B22" s="104" t="s">
        <v>292</v>
      </c>
      <c r="C22" s="91"/>
      <c r="D22" s="92"/>
      <c r="E22" s="91">
        <f t="shared" si="3"/>
        <v>0</v>
      </c>
      <c r="F22" s="92"/>
      <c r="G22" s="92"/>
      <c r="H22" s="91">
        <f t="shared" si="4"/>
        <v>0</v>
      </c>
    </row>
    <row r="23" spans="2:8" ht="25.5">
      <c r="B23" s="99" t="s">
        <v>291</v>
      </c>
      <c r="C23" s="91"/>
      <c r="D23" s="92"/>
      <c r="E23" s="91">
        <f t="shared" si="3"/>
        <v>0</v>
      </c>
      <c r="F23" s="92"/>
      <c r="G23" s="92"/>
      <c r="H23" s="91">
        <f t="shared" si="4"/>
        <v>0</v>
      </c>
    </row>
    <row r="24" spans="2:8" ht="25.5">
      <c r="B24" s="99" t="s">
        <v>290</v>
      </c>
      <c r="C24" s="91"/>
      <c r="D24" s="92"/>
      <c r="E24" s="91">
        <f t="shared" si="3"/>
        <v>0</v>
      </c>
      <c r="F24" s="92"/>
      <c r="G24" s="92"/>
      <c r="H24" s="91">
        <f t="shared" si="4"/>
        <v>0</v>
      </c>
    </row>
    <row r="25" spans="2:8" ht="12.75">
      <c r="B25" s="104" t="s">
        <v>289</v>
      </c>
      <c r="C25" s="91"/>
      <c r="D25" s="92"/>
      <c r="E25" s="91">
        <f t="shared" si="3"/>
        <v>0</v>
      </c>
      <c r="F25" s="92"/>
      <c r="G25" s="92"/>
      <c r="H25" s="91">
        <f t="shared" si="4"/>
        <v>0</v>
      </c>
    </row>
    <row r="26" spans="2:8" ht="12.75">
      <c r="B26" s="104" t="s">
        <v>288</v>
      </c>
      <c r="C26" s="91"/>
      <c r="D26" s="92"/>
      <c r="E26" s="91">
        <f t="shared" si="3"/>
        <v>0</v>
      </c>
      <c r="F26" s="92"/>
      <c r="G26" s="92"/>
      <c r="H26" s="91">
        <f t="shared" si="4"/>
        <v>0</v>
      </c>
    </row>
    <row r="27" spans="2:8" ht="12.75">
      <c r="B27" s="104" t="s">
        <v>287</v>
      </c>
      <c r="C27" s="91"/>
      <c r="D27" s="92"/>
      <c r="E27" s="91">
        <f t="shared" si="3"/>
        <v>0</v>
      </c>
      <c r="F27" s="92"/>
      <c r="G27" s="92"/>
      <c r="H27" s="91">
        <f t="shared" si="4"/>
        <v>0</v>
      </c>
    </row>
    <row r="28" spans="2:8" ht="25.5">
      <c r="B28" s="99" t="s">
        <v>286</v>
      </c>
      <c r="C28" s="91"/>
      <c r="D28" s="92"/>
      <c r="E28" s="91">
        <f t="shared" si="3"/>
        <v>0</v>
      </c>
      <c r="F28" s="92"/>
      <c r="G28" s="92"/>
      <c r="H28" s="91">
        <f t="shared" si="4"/>
        <v>0</v>
      </c>
    </row>
    <row r="29" spans="2:8" ht="25.5">
      <c r="B29" s="66" t="s">
        <v>285</v>
      </c>
      <c r="C29" s="91">
        <f aca="true" t="shared" si="5" ref="C29:H29">SUM(C30:C34)</f>
        <v>0</v>
      </c>
      <c r="D29" s="91">
        <f t="shared" si="5"/>
        <v>0</v>
      </c>
      <c r="E29" s="91">
        <f t="shared" si="5"/>
        <v>0</v>
      </c>
      <c r="F29" s="91">
        <f t="shared" si="5"/>
        <v>0</v>
      </c>
      <c r="G29" s="91">
        <f t="shared" si="5"/>
        <v>0</v>
      </c>
      <c r="H29" s="91">
        <f t="shared" si="5"/>
        <v>0</v>
      </c>
    </row>
    <row r="30" spans="2:8" ht="12.75">
      <c r="B30" s="104" t="s">
        <v>284</v>
      </c>
      <c r="C30" s="91"/>
      <c r="D30" s="92"/>
      <c r="E30" s="91">
        <f aca="true" t="shared" si="6" ref="E30:E35">C30+D30</f>
        <v>0</v>
      </c>
      <c r="F30" s="92"/>
      <c r="G30" s="92"/>
      <c r="H30" s="91">
        <f aca="true" t="shared" si="7" ref="H30:H35">G30-C30</f>
        <v>0</v>
      </c>
    </row>
    <row r="31" spans="2:8" ht="12.75">
      <c r="B31" s="104" t="s">
        <v>283</v>
      </c>
      <c r="C31" s="91"/>
      <c r="D31" s="92"/>
      <c r="E31" s="91">
        <f t="shared" si="6"/>
        <v>0</v>
      </c>
      <c r="F31" s="92"/>
      <c r="G31" s="92"/>
      <c r="H31" s="91">
        <f t="shared" si="7"/>
        <v>0</v>
      </c>
    </row>
    <row r="32" spans="2:8" ht="12.75">
      <c r="B32" s="104" t="s">
        <v>282</v>
      </c>
      <c r="C32" s="91"/>
      <c r="D32" s="92"/>
      <c r="E32" s="91">
        <f t="shared" si="6"/>
        <v>0</v>
      </c>
      <c r="F32" s="92"/>
      <c r="G32" s="92"/>
      <c r="H32" s="91">
        <f t="shared" si="7"/>
        <v>0</v>
      </c>
    </row>
    <row r="33" spans="2:8" ht="25.5">
      <c r="B33" s="99" t="s">
        <v>281</v>
      </c>
      <c r="C33" s="91"/>
      <c r="D33" s="92"/>
      <c r="E33" s="91">
        <f t="shared" si="6"/>
        <v>0</v>
      </c>
      <c r="F33" s="92"/>
      <c r="G33" s="92"/>
      <c r="H33" s="91">
        <f t="shared" si="7"/>
        <v>0</v>
      </c>
    </row>
    <row r="34" spans="2:8" ht="12.75">
      <c r="B34" s="104" t="s">
        <v>280</v>
      </c>
      <c r="C34" s="91"/>
      <c r="D34" s="92"/>
      <c r="E34" s="91">
        <f t="shared" si="6"/>
        <v>0</v>
      </c>
      <c r="F34" s="92"/>
      <c r="G34" s="92"/>
      <c r="H34" s="91">
        <f t="shared" si="7"/>
        <v>0</v>
      </c>
    </row>
    <row r="35" spans="2:8" ht="12.75">
      <c r="B35" s="62" t="s">
        <v>279</v>
      </c>
      <c r="C35" s="91">
        <v>136779747</v>
      </c>
      <c r="D35" s="92">
        <v>4167380.36</v>
      </c>
      <c r="E35" s="91">
        <f t="shared" si="6"/>
        <v>140947127.36</v>
      </c>
      <c r="F35" s="92">
        <v>64137251.76</v>
      </c>
      <c r="G35" s="92">
        <v>64137251.76</v>
      </c>
      <c r="H35" s="91">
        <f t="shared" si="7"/>
        <v>-72642495.24000001</v>
      </c>
    </row>
    <row r="36" spans="2:8" ht="12.75">
      <c r="B36" s="62" t="s">
        <v>278</v>
      </c>
      <c r="C36" s="91">
        <f aca="true" t="shared" si="8" ref="C36:H36">C37</f>
        <v>0</v>
      </c>
      <c r="D36" s="91">
        <f t="shared" si="8"/>
        <v>0</v>
      </c>
      <c r="E36" s="91">
        <f t="shared" si="8"/>
        <v>0</v>
      </c>
      <c r="F36" s="91">
        <f t="shared" si="8"/>
        <v>0</v>
      </c>
      <c r="G36" s="91">
        <f t="shared" si="8"/>
        <v>0</v>
      </c>
      <c r="H36" s="91">
        <f t="shared" si="8"/>
        <v>0</v>
      </c>
    </row>
    <row r="37" spans="2:8" ht="12.75">
      <c r="B37" s="104" t="s">
        <v>277</v>
      </c>
      <c r="C37" s="91"/>
      <c r="D37" s="92"/>
      <c r="E37" s="91">
        <f>C37+D37</f>
        <v>0</v>
      </c>
      <c r="F37" s="92"/>
      <c r="G37" s="92"/>
      <c r="H37" s="91">
        <f>G37-C37</f>
        <v>0</v>
      </c>
    </row>
    <row r="38" spans="2:8" ht="12.75">
      <c r="B38" s="62" t="s">
        <v>276</v>
      </c>
      <c r="C38" s="91">
        <f aca="true" t="shared" si="9" ref="C38:H38">C39+C40</f>
        <v>0</v>
      </c>
      <c r="D38" s="91">
        <f t="shared" si="9"/>
        <v>0</v>
      </c>
      <c r="E38" s="91">
        <f t="shared" si="9"/>
        <v>0</v>
      </c>
      <c r="F38" s="91">
        <f t="shared" si="9"/>
        <v>0</v>
      </c>
      <c r="G38" s="91">
        <f t="shared" si="9"/>
        <v>0</v>
      </c>
      <c r="H38" s="91">
        <f t="shared" si="9"/>
        <v>0</v>
      </c>
    </row>
    <row r="39" spans="2:8" ht="12.75">
      <c r="B39" s="104" t="s">
        <v>275</v>
      </c>
      <c r="C39" s="91"/>
      <c r="D39" s="92"/>
      <c r="E39" s="91">
        <f>C39+D39</f>
        <v>0</v>
      </c>
      <c r="F39" s="92"/>
      <c r="G39" s="92"/>
      <c r="H39" s="91">
        <f>G39-C39</f>
        <v>0</v>
      </c>
    </row>
    <row r="40" spans="2:8" ht="12.75">
      <c r="B40" s="104" t="s">
        <v>274</v>
      </c>
      <c r="C40" s="91"/>
      <c r="D40" s="92"/>
      <c r="E40" s="91">
        <f>C40+D40</f>
        <v>0</v>
      </c>
      <c r="F40" s="92"/>
      <c r="G40" s="92"/>
      <c r="H40" s="91">
        <f>G40-C40</f>
        <v>0</v>
      </c>
    </row>
    <row r="41" spans="2:8" ht="12.75">
      <c r="B41" s="95"/>
      <c r="C41" s="91"/>
      <c r="D41" s="92"/>
      <c r="E41" s="91"/>
      <c r="F41" s="92"/>
      <c r="G41" s="92"/>
      <c r="H41" s="91"/>
    </row>
    <row r="42" spans="2:8" ht="25.5">
      <c r="B42" s="75" t="s">
        <v>273</v>
      </c>
      <c r="C42" s="90">
        <f aca="true" t="shared" si="10" ref="C42:H42">C10+C11+C12+C13+C14+C15+C16+C17+C29+C35+C36+C38</f>
        <v>136779747</v>
      </c>
      <c r="D42" s="103">
        <f t="shared" si="10"/>
        <v>4167380.36</v>
      </c>
      <c r="E42" s="103">
        <f t="shared" si="10"/>
        <v>140947127.36</v>
      </c>
      <c r="F42" s="103">
        <f t="shared" si="10"/>
        <v>64137251.76</v>
      </c>
      <c r="G42" s="103">
        <f t="shared" si="10"/>
        <v>64137251.76</v>
      </c>
      <c r="H42" s="103">
        <f t="shared" si="10"/>
        <v>-72642495.24000001</v>
      </c>
    </row>
    <row r="43" spans="2:8" ht="12.75">
      <c r="B43" s="64"/>
      <c r="C43" s="91"/>
      <c r="D43" s="64"/>
      <c r="E43" s="102"/>
      <c r="F43" s="64"/>
      <c r="G43" s="64"/>
      <c r="H43" s="102"/>
    </row>
    <row r="44" spans="2:8" ht="25.5">
      <c r="B44" s="75" t="s">
        <v>272</v>
      </c>
      <c r="C44" s="101"/>
      <c r="D44" s="100"/>
      <c r="E44" s="101"/>
      <c r="F44" s="100"/>
      <c r="G44" s="100"/>
      <c r="H44" s="91"/>
    </row>
    <row r="45" spans="2:8" ht="12.75">
      <c r="B45" s="95"/>
      <c r="C45" s="91"/>
      <c r="D45" s="94"/>
      <c r="E45" s="91"/>
      <c r="F45" s="94"/>
      <c r="G45" s="94"/>
      <c r="H45" s="91"/>
    </row>
    <row r="46" spans="2:8" ht="12.75">
      <c r="B46" s="57" t="s">
        <v>271</v>
      </c>
      <c r="C46" s="91"/>
      <c r="D46" s="92"/>
      <c r="E46" s="91"/>
      <c r="F46" s="92"/>
      <c r="G46" s="92"/>
      <c r="H46" s="91"/>
    </row>
    <row r="47" spans="2:8" ht="12.75">
      <c r="B47" s="62" t="s">
        <v>270</v>
      </c>
      <c r="C47" s="91">
        <f aca="true" t="shared" si="11" ref="C47:H47">SUM(C48:C55)</f>
        <v>0</v>
      </c>
      <c r="D47" s="91">
        <f t="shared" si="11"/>
        <v>0</v>
      </c>
      <c r="E47" s="91">
        <f t="shared" si="11"/>
        <v>0</v>
      </c>
      <c r="F47" s="91">
        <f t="shared" si="11"/>
        <v>0</v>
      </c>
      <c r="G47" s="91">
        <f t="shared" si="11"/>
        <v>0</v>
      </c>
      <c r="H47" s="91">
        <f t="shared" si="11"/>
        <v>0</v>
      </c>
    </row>
    <row r="48" spans="2:8" ht="25.5">
      <c r="B48" s="99" t="s">
        <v>269</v>
      </c>
      <c r="C48" s="91"/>
      <c r="D48" s="92"/>
      <c r="E48" s="91">
        <f aca="true" t="shared" si="12" ref="E48:E55">C48+D48</f>
        <v>0</v>
      </c>
      <c r="F48" s="92"/>
      <c r="G48" s="92"/>
      <c r="H48" s="91">
        <f aca="true" t="shared" si="13" ref="H48:H55">G48-C48</f>
        <v>0</v>
      </c>
    </row>
    <row r="49" spans="2:8" ht="25.5">
      <c r="B49" s="99" t="s">
        <v>268</v>
      </c>
      <c r="C49" s="91"/>
      <c r="D49" s="92"/>
      <c r="E49" s="91">
        <f t="shared" si="12"/>
        <v>0</v>
      </c>
      <c r="F49" s="92"/>
      <c r="G49" s="92"/>
      <c r="H49" s="91">
        <f t="shared" si="13"/>
        <v>0</v>
      </c>
    </row>
    <row r="50" spans="2:8" ht="25.5">
      <c r="B50" s="99" t="s">
        <v>267</v>
      </c>
      <c r="C50" s="91"/>
      <c r="D50" s="92"/>
      <c r="E50" s="91">
        <f t="shared" si="12"/>
        <v>0</v>
      </c>
      <c r="F50" s="92"/>
      <c r="G50" s="92"/>
      <c r="H50" s="91">
        <f t="shared" si="13"/>
        <v>0</v>
      </c>
    </row>
    <row r="51" spans="2:8" ht="38.25">
      <c r="B51" s="99" t="s">
        <v>266</v>
      </c>
      <c r="C51" s="91"/>
      <c r="D51" s="92"/>
      <c r="E51" s="91">
        <f t="shared" si="12"/>
        <v>0</v>
      </c>
      <c r="F51" s="92"/>
      <c r="G51" s="92"/>
      <c r="H51" s="91">
        <f t="shared" si="13"/>
        <v>0</v>
      </c>
    </row>
    <row r="52" spans="2:8" ht="12.75">
      <c r="B52" s="99" t="s">
        <v>265</v>
      </c>
      <c r="C52" s="91"/>
      <c r="D52" s="92"/>
      <c r="E52" s="91">
        <f t="shared" si="12"/>
        <v>0</v>
      </c>
      <c r="F52" s="92"/>
      <c r="G52" s="92"/>
      <c r="H52" s="91">
        <f t="shared" si="13"/>
        <v>0</v>
      </c>
    </row>
    <row r="53" spans="2:8" ht="25.5">
      <c r="B53" s="99" t="s">
        <v>264</v>
      </c>
      <c r="C53" s="91"/>
      <c r="D53" s="92"/>
      <c r="E53" s="91">
        <f t="shared" si="12"/>
        <v>0</v>
      </c>
      <c r="F53" s="92"/>
      <c r="G53" s="92"/>
      <c r="H53" s="91">
        <f t="shared" si="13"/>
        <v>0</v>
      </c>
    </row>
    <row r="54" spans="2:8" ht="25.5">
      <c r="B54" s="99" t="s">
        <v>263</v>
      </c>
      <c r="C54" s="91"/>
      <c r="D54" s="92"/>
      <c r="E54" s="91">
        <f t="shared" si="12"/>
        <v>0</v>
      </c>
      <c r="F54" s="92"/>
      <c r="G54" s="92"/>
      <c r="H54" s="91">
        <f t="shared" si="13"/>
        <v>0</v>
      </c>
    </row>
    <row r="55" spans="2:8" ht="25.5">
      <c r="B55" s="99" t="s">
        <v>262</v>
      </c>
      <c r="C55" s="91"/>
      <c r="D55" s="92"/>
      <c r="E55" s="91">
        <f t="shared" si="12"/>
        <v>0</v>
      </c>
      <c r="F55" s="92"/>
      <c r="G55" s="92"/>
      <c r="H55" s="91">
        <f t="shared" si="13"/>
        <v>0</v>
      </c>
    </row>
    <row r="56" spans="2:8" ht="12.75">
      <c r="B56" s="66" t="s">
        <v>261</v>
      </c>
      <c r="C56" s="91">
        <f aca="true" t="shared" si="14" ref="C56:H56">SUM(C57:C60)</f>
        <v>0</v>
      </c>
      <c r="D56" s="91">
        <f t="shared" si="14"/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</row>
    <row r="57" spans="2:8" ht="12.75">
      <c r="B57" s="99" t="s">
        <v>260</v>
      </c>
      <c r="C57" s="91"/>
      <c r="D57" s="92"/>
      <c r="E57" s="91">
        <f>C57+D57</f>
        <v>0</v>
      </c>
      <c r="F57" s="92"/>
      <c r="G57" s="92"/>
      <c r="H57" s="91">
        <f>G57-C57</f>
        <v>0</v>
      </c>
    </row>
    <row r="58" spans="2:8" ht="12.75">
      <c r="B58" s="99" t="s">
        <v>259</v>
      </c>
      <c r="C58" s="91"/>
      <c r="D58" s="92"/>
      <c r="E58" s="91">
        <f>C58+D58</f>
        <v>0</v>
      </c>
      <c r="F58" s="92"/>
      <c r="G58" s="92"/>
      <c r="H58" s="91">
        <f>G58-C58</f>
        <v>0</v>
      </c>
    </row>
    <row r="59" spans="2:8" ht="12.75">
      <c r="B59" s="99" t="s">
        <v>258</v>
      </c>
      <c r="C59" s="91"/>
      <c r="D59" s="92"/>
      <c r="E59" s="91">
        <f>C59+D59</f>
        <v>0</v>
      </c>
      <c r="F59" s="92"/>
      <c r="G59" s="92"/>
      <c r="H59" s="91">
        <f>G59-C59</f>
        <v>0</v>
      </c>
    </row>
    <row r="60" spans="2:8" ht="12.75">
      <c r="B60" s="99" t="s">
        <v>257</v>
      </c>
      <c r="C60" s="91"/>
      <c r="D60" s="92"/>
      <c r="E60" s="91">
        <f>C60+D60</f>
        <v>0</v>
      </c>
      <c r="F60" s="92"/>
      <c r="G60" s="92"/>
      <c r="H60" s="91">
        <f>G60-C60</f>
        <v>0</v>
      </c>
    </row>
    <row r="61" spans="2:8" ht="12.75">
      <c r="B61" s="66" t="s">
        <v>256</v>
      </c>
      <c r="C61" s="91">
        <f aca="true" t="shared" si="15" ref="C61:H61">C62+C63</f>
        <v>0</v>
      </c>
      <c r="D61" s="91">
        <f t="shared" si="15"/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</row>
    <row r="62" spans="2:8" ht="25.5">
      <c r="B62" s="99" t="s">
        <v>255</v>
      </c>
      <c r="C62" s="91"/>
      <c r="D62" s="92"/>
      <c r="E62" s="91">
        <f>C62+D62</f>
        <v>0</v>
      </c>
      <c r="F62" s="92"/>
      <c r="G62" s="92"/>
      <c r="H62" s="91">
        <f>G62-C62</f>
        <v>0</v>
      </c>
    </row>
    <row r="63" spans="2:8" ht="12.75">
      <c r="B63" s="99" t="s">
        <v>254</v>
      </c>
      <c r="C63" s="91"/>
      <c r="D63" s="92"/>
      <c r="E63" s="91">
        <f>C63+D63</f>
        <v>0</v>
      </c>
      <c r="F63" s="92"/>
      <c r="G63" s="92"/>
      <c r="H63" s="91">
        <f>G63-C63</f>
        <v>0</v>
      </c>
    </row>
    <row r="64" spans="2:8" ht="38.25">
      <c r="B64" s="66" t="s">
        <v>253</v>
      </c>
      <c r="C64" s="91">
        <v>6063054014</v>
      </c>
      <c r="D64" s="92">
        <v>3358112.88</v>
      </c>
      <c r="E64" s="91">
        <f>C64+D64</f>
        <v>6066412126.88</v>
      </c>
      <c r="F64" s="92">
        <v>1995601251.2</v>
      </c>
      <c r="G64" s="92">
        <v>1995601251.2</v>
      </c>
      <c r="H64" s="91">
        <f>G64-C64</f>
        <v>-4067452762.8</v>
      </c>
    </row>
    <row r="65" spans="2:8" ht="12.75">
      <c r="B65" s="98" t="s">
        <v>252</v>
      </c>
      <c r="C65" s="96"/>
      <c r="D65" s="97"/>
      <c r="E65" s="96">
        <f>C65+D65</f>
        <v>0</v>
      </c>
      <c r="F65" s="97"/>
      <c r="G65" s="97"/>
      <c r="H65" s="96">
        <f>G65-C65</f>
        <v>0</v>
      </c>
    </row>
    <row r="66" spans="2:8" ht="12.75">
      <c r="B66" s="95"/>
      <c r="C66" s="91"/>
      <c r="D66" s="94"/>
      <c r="E66" s="91"/>
      <c r="F66" s="94"/>
      <c r="G66" s="94"/>
      <c r="H66" s="91"/>
    </row>
    <row r="67" spans="2:8" ht="25.5">
      <c r="B67" s="75" t="s">
        <v>251</v>
      </c>
      <c r="C67" s="90">
        <f aca="true" t="shared" si="16" ref="C67:H67">C47+C56+C61+C64+C65</f>
        <v>6063054014</v>
      </c>
      <c r="D67" s="90">
        <f t="shared" si="16"/>
        <v>3358112.88</v>
      </c>
      <c r="E67" s="90">
        <f t="shared" si="16"/>
        <v>6066412126.88</v>
      </c>
      <c r="F67" s="90">
        <f t="shared" si="16"/>
        <v>1995601251.2</v>
      </c>
      <c r="G67" s="90">
        <f t="shared" si="16"/>
        <v>1995601251.2</v>
      </c>
      <c r="H67" s="90">
        <f t="shared" si="16"/>
        <v>-4067452762.8</v>
      </c>
    </row>
    <row r="68" spans="2:8" ht="12.75">
      <c r="B68" s="93"/>
      <c r="C68" s="91"/>
      <c r="D68" s="94"/>
      <c r="E68" s="91"/>
      <c r="F68" s="94"/>
      <c r="G68" s="94"/>
      <c r="H68" s="91"/>
    </row>
    <row r="69" spans="2:8" ht="25.5">
      <c r="B69" s="75" t="s">
        <v>250</v>
      </c>
      <c r="C69" s="90">
        <f aca="true" t="shared" si="17" ref="C69:H69">C70</f>
        <v>0</v>
      </c>
      <c r="D69" s="90">
        <f t="shared" si="17"/>
        <v>0</v>
      </c>
      <c r="E69" s="90">
        <f t="shared" si="17"/>
        <v>0</v>
      </c>
      <c r="F69" s="90">
        <f t="shared" si="17"/>
        <v>0</v>
      </c>
      <c r="G69" s="90">
        <f t="shared" si="17"/>
        <v>0</v>
      </c>
      <c r="H69" s="90">
        <f t="shared" si="17"/>
        <v>0</v>
      </c>
    </row>
    <row r="70" spans="2:8" ht="12.75">
      <c r="B70" s="93" t="s">
        <v>249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ht="12.75">
      <c r="B71" s="93"/>
      <c r="C71" s="91"/>
      <c r="D71" s="92"/>
      <c r="E71" s="91"/>
      <c r="F71" s="92"/>
      <c r="G71" s="92"/>
      <c r="H71" s="91"/>
    </row>
    <row r="72" spans="2:8" ht="12.75">
      <c r="B72" s="75" t="s">
        <v>248</v>
      </c>
      <c r="C72" s="90">
        <f aca="true" t="shared" si="18" ref="C72:H72">C42+C67+C69</f>
        <v>6199833761</v>
      </c>
      <c r="D72" s="90">
        <f t="shared" si="18"/>
        <v>7525493.24</v>
      </c>
      <c r="E72" s="90">
        <f t="shared" si="18"/>
        <v>6207359254.24</v>
      </c>
      <c r="F72" s="90">
        <f t="shared" si="18"/>
        <v>2059738502.96</v>
      </c>
      <c r="G72" s="90">
        <f t="shared" si="18"/>
        <v>2059738502.96</v>
      </c>
      <c r="H72" s="90">
        <f t="shared" si="18"/>
        <v>-4140095258.04</v>
      </c>
    </row>
    <row r="73" spans="2:8" ht="12.75">
      <c r="B73" s="93"/>
      <c r="C73" s="91"/>
      <c r="D73" s="92"/>
      <c r="E73" s="91"/>
      <c r="F73" s="92"/>
      <c r="G73" s="92"/>
      <c r="H73" s="91"/>
    </row>
    <row r="74" spans="2:8" ht="12.75">
      <c r="B74" s="75" t="s">
        <v>247</v>
      </c>
      <c r="C74" s="91"/>
      <c r="D74" s="92"/>
      <c r="E74" s="91"/>
      <c r="F74" s="92"/>
      <c r="G74" s="92"/>
      <c r="H74" s="91"/>
    </row>
    <row r="75" spans="2:8" ht="25.5">
      <c r="B75" s="93" t="s">
        <v>246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>
      <c r="B76" s="93" t="s">
        <v>245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>
      <c r="B77" s="75" t="s">
        <v>244</v>
      </c>
      <c r="C77" s="90">
        <f aca="true" t="shared" si="19" ref="C77:H77">SUM(C75:C76)</f>
        <v>0</v>
      </c>
      <c r="D77" s="90">
        <f t="shared" si="19"/>
        <v>0</v>
      </c>
      <c r="E77" s="90">
        <f t="shared" si="19"/>
        <v>0</v>
      </c>
      <c r="F77" s="90">
        <f t="shared" si="19"/>
        <v>0</v>
      </c>
      <c r="G77" s="90">
        <f t="shared" si="19"/>
        <v>0</v>
      </c>
      <c r="H77" s="90">
        <f t="shared" si="19"/>
        <v>0</v>
      </c>
    </row>
    <row r="78" spans="2:8" ht="13.5" thickBot="1">
      <c r="B78" s="89"/>
      <c r="C78" s="87"/>
      <c r="D78" s="88"/>
      <c r="E78" s="87"/>
      <c r="F78" s="88"/>
      <c r="G78" s="88"/>
      <c r="H78" s="87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3"/>
  <legacyDrawing r:id="rId2"/>
  <oleObjects>
    <oleObject progId="Excel.Sheet.12" shapeId="63591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36" activePane="bottomLeft" state="frozen"/>
      <selection pane="topLeft" activeCell="C79" sqref="C79"/>
      <selection pane="bottomLeft" activeCell="C79" sqref="C7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421875" style="1" bestFit="1" customWidth="1"/>
    <col min="5" max="5" width="17.57421875" style="1" bestFit="1" customWidth="1"/>
    <col min="6" max="6" width="18.421875" style="1" bestFit="1" customWidth="1"/>
    <col min="7" max="7" width="19.00390625" style="1" bestFit="1" customWidth="1"/>
    <col min="8" max="8" width="17.71093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03"/>
    </row>
    <row r="3" spans="2:9" ht="12.75">
      <c r="B3" s="179" t="s">
        <v>394</v>
      </c>
      <c r="C3" s="180"/>
      <c r="D3" s="180"/>
      <c r="E3" s="180"/>
      <c r="F3" s="180"/>
      <c r="G3" s="180"/>
      <c r="H3" s="180"/>
      <c r="I3" s="204"/>
    </row>
    <row r="4" spans="2:9" ht="12.75">
      <c r="B4" s="179" t="s">
        <v>393</v>
      </c>
      <c r="C4" s="180"/>
      <c r="D4" s="180"/>
      <c r="E4" s="180"/>
      <c r="F4" s="180"/>
      <c r="G4" s="180"/>
      <c r="H4" s="180"/>
      <c r="I4" s="204"/>
    </row>
    <row r="5" spans="2:9" ht="12.75">
      <c r="B5" s="179" t="s">
        <v>173</v>
      </c>
      <c r="C5" s="180"/>
      <c r="D5" s="180"/>
      <c r="E5" s="180"/>
      <c r="F5" s="180"/>
      <c r="G5" s="180"/>
      <c r="H5" s="180"/>
      <c r="I5" s="204"/>
    </row>
    <row r="6" spans="2:9" ht="13.5" thickBot="1">
      <c r="B6" s="182" t="s">
        <v>1</v>
      </c>
      <c r="C6" s="183"/>
      <c r="D6" s="183"/>
      <c r="E6" s="183"/>
      <c r="F6" s="183"/>
      <c r="G6" s="183"/>
      <c r="H6" s="183"/>
      <c r="I6" s="205"/>
    </row>
    <row r="7" spans="2:9" ht="15.75" customHeight="1">
      <c r="B7" s="160" t="s">
        <v>2</v>
      </c>
      <c r="C7" s="162"/>
      <c r="D7" s="160" t="s">
        <v>392</v>
      </c>
      <c r="E7" s="161"/>
      <c r="F7" s="161"/>
      <c r="G7" s="161"/>
      <c r="H7" s="162"/>
      <c r="I7" s="195" t="s">
        <v>391</v>
      </c>
    </row>
    <row r="8" spans="2:9" ht="15" customHeight="1" thickBot="1">
      <c r="B8" s="179"/>
      <c r="C8" s="181"/>
      <c r="D8" s="182"/>
      <c r="E8" s="183"/>
      <c r="F8" s="183"/>
      <c r="G8" s="183"/>
      <c r="H8" s="184"/>
      <c r="I8" s="200"/>
    </row>
    <row r="9" spans="2:9" ht="26.25" thickBot="1">
      <c r="B9" s="182"/>
      <c r="C9" s="184"/>
      <c r="D9" s="126" t="s">
        <v>242</v>
      </c>
      <c r="E9" s="22" t="s">
        <v>390</v>
      </c>
      <c r="F9" s="126" t="s">
        <v>389</v>
      </c>
      <c r="G9" s="126" t="s">
        <v>212</v>
      </c>
      <c r="H9" s="126" t="s">
        <v>241</v>
      </c>
      <c r="I9" s="196"/>
    </row>
    <row r="10" spans="2:9" ht="12.75">
      <c r="B10" s="125" t="s">
        <v>388</v>
      </c>
      <c r="C10" s="124"/>
      <c r="D10" s="111">
        <f aca="true" t="shared" si="0" ref="D10:I10">D11+D19+D29+D39+D49+D59+D72+D76+D63</f>
        <v>136779747</v>
      </c>
      <c r="E10" s="111">
        <f t="shared" si="0"/>
        <v>4167380.3600000003</v>
      </c>
      <c r="F10" s="111">
        <f t="shared" si="0"/>
        <v>140947127.36</v>
      </c>
      <c r="G10" s="111">
        <f t="shared" si="0"/>
        <v>46242267.1</v>
      </c>
      <c r="H10" s="111">
        <f t="shared" si="0"/>
        <v>41439792.12</v>
      </c>
      <c r="I10" s="111">
        <f t="shared" si="0"/>
        <v>94704860.26</v>
      </c>
    </row>
    <row r="11" spans="2:9" ht="12.75">
      <c r="B11" s="115" t="s">
        <v>386</v>
      </c>
      <c r="C11" s="114"/>
      <c r="D11" s="102">
        <f aca="true" t="shared" si="1" ref="D11:I11">SUM(D12:D18)</f>
        <v>58018758</v>
      </c>
      <c r="E11" s="102">
        <f t="shared" si="1"/>
        <v>-41443.92000000004</v>
      </c>
      <c r="F11" s="102">
        <f t="shared" si="1"/>
        <v>57977314.08</v>
      </c>
      <c r="G11" s="102">
        <f t="shared" si="1"/>
        <v>24060197.23</v>
      </c>
      <c r="H11" s="102">
        <f t="shared" si="1"/>
        <v>21856140.029999997</v>
      </c>
      <c r="I11" s="102">
        <f t="shared" si="1"/>
        <v>33917116.85</v>
      </c>
    </row>
    <row r="12" spans="2:9" ht="12.75">
      <c r="B12" s="117" t="s">
        <v>385</v>
      </c>
      <c r="C12" s="116"/>
      <c r="D12" s="102">
        <v>1003446</v>
      </c>
      <c r="E12" s="91">
        <v>-81109.91</v>
      </c>
      <c r="F12" s="91">
        <f aca="true" t="shared" si="2" ref="F12:F18">D12+E12</f>
        <v>922336.09</v>
      </c>
      <c r="G12" s="91">
        <v>412800.96</v>
      </c>
      <c r="H12" s="91">
        <v>412800.96</v>
      </c>
      <c r="I12" s="91">
        <f aca="true" t="shared" si="3" ref="I12:I18">F12-G12</f>
        <v>509535.12999999995</v>
      </c>
    </row>
    <row r="13" spans="2:9" ht="12.75">
      <c r="B13" s="117" t="s">
        <v>384</v>
      </c>
      <c r="C13" s="116"/>
      <c r="D13" s="102">
        <v>18266967</v>
      </c>
      <c r="E13" s="91">
        <v>280000</v>
      </c>
      <c r="F13" s="91">
        <f t="shared" si="2"/>
        <v>18546967</v>
      </c>
      <c r="G13" s="91">
        <v>13130112.18</v>
      </c>
      <c r="H13" s="91">
        <v>13130112.18</v>
      </c>
      <c r="I13" s="91">
        <f t="shared" si="3"/>
        <v>5416854.82</v>
      </c>
    </row>
    <row r="14" spans="2:9" ht="12.75">
      <c r="B14" s="117" t="s">
        <v>383</v>
      </c>
      <c r="C14" s="116"/>
      <c r="D14" s="102">
        <v>5334837</v>
      </c>
      <c r="E14" s="91">
        <v>-10989.62</v>
      </c>
      <c r="F14" s="91">
        <f t="shared" si="2"/>
        <v>5323847.38</v>
      </c>
      <c r="G14" s="91">
        <v>798349.4</v>
      </c>
      <c r="H14" s="91">
        <v>798349.4</v>
      </c>
      <c r="I14" s="91">
        <f t="shared" si="3"/>
        <v>4525497.9799999995</v>
      </c>
    </row>
    <row r="15" spans="2:9" ht="12.75">
      <c r="B15" s="117" t="s">
        <v>382</v>
      </c>
      <c r="C15" s="116"/>
      <c r="D15" s="102">
        <v>0</v>
      </c>
      <c r="E15" s="91">
        <v>85000</v>
      </c>
      <c r="F15" s="91">
        <f t="shared" si="2"/>
        <v>85000</v>
      </c>
      <c r="G15" s="91">
        <v>37726.26</v>
      </c>
      <c r="H15" s="91">
        <v>37726.26</v>
      </c>
      <c r="I15" s="91">
        <f t="shared" si="3"/>
        <v>47273.74</v>
      </c>
    </row>
    <row r="16" spans="2:9" ht="12.75">
      <c r="B16" s="117" t="s">
        <v>381</v>
      </c>
      <c r="C16" s="116"/>
      <c r="D16" s="102">
        <v>33389718</v>
      </c>
      <c r="E16" s="91">
        <v>-489834.32</v>
      </c>
      <c r="F16" s="91">
        <f t="shared" si="2"/>
        <v>32899883.68</v>
      </c>
      <c r="G16" s="91">
        <v>9491654.94</v>
      </c>
      <c r="H16" s="91">
        <v>7287597.74</v>
      </c>
      <c r="I16" s="91">
        <f t="shared" si="3"/>
        <v>23408228.740000002</v>
      </c>
    </row>
    <row r="17" spans="2:9" ht="12.75">
      <c r="B17" s="117" t="s">
        <v>380</v>
      </c>
      <c r="C17" s="116"/>
      <c r="D17" s="102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ht="12.75">
      <c r="B18" s="117" t="s">
        <v>379</v>
      </c>
      <c r="C18" s="116"/>
      <c r="D18" s="102">
        <v>23790</v>
      </c>
      <c r="E18" s="91">
        <v>175489.93</v>
      </c>
      <c r="F18" s="91">
        <f t="shared" si="2"/>
        <v>199279.93</v>
      </c>
      <c r="G18" s="91">
        <v>189553.49</v>
      </c>
      <c r="H18" s="91">
        <v>189553.49</v>
      </c>
      <c r="I18" s="91">
        <f t="shared" si="3"/>
        <v>9726.440000000002</v>
      </c>
    </row>
    <row r="19" spans="2:9" ht="12.75">
      <c r="B19" s="115" t="s">
        <v>378</v>
      </c>
      <c r="C19" s="114"/>
      <c r="D19" s="102">
        <f aca="true" t="shared" si="4" ref="D19:I19">SUM(D20:D28)</f>
        <v>14116500</v>
      </c>
      <c r="E19" s="102">
        <f t="shared" si="4"/>
        <v>95392.66000000005</v>
      </c>
      <c r="F19" s="102">
        <f t="shared" si="4"/>
        <v>14211892.659999998</v>
      </c>
      <c r="G19" s="102">
        <f t="shared" si="4"/>
        <v>3349198.39</v>
      </c>
      <c r="H19" s="102">
        <f t="shared" si="4"/>
        <v>2725929.9</v>
      </c>
      <c r="I19" s="102">
        <f t="shared" si="4"/>
        <v>10862694.269999998</v>
      </c>
    </row>
    <row r="20" spans="2:9" ht="12.75">
      <c r="B20" s="117" t="s">
        <v>377</v>
      </c>
      <c r="C20" s="116"/>
      <c r="D20" s="102">
        <v>6300000</v>
      </c>
      <c r="E20" s="91">
        <v>442346.81</v>
      </c>
      <c r="F20" s="102">
        <f aca="true" t="shared" si="5" ref="F20:F28">D20+E20</f>
        <v>6742346.81</v>
      </c>
      <c r="G20" s="91">
        <v>1834532.31</v>
      </c>
      <c r="H20" s="91">
        <v>1443245.7</v>
      </c>
      <c r="I20" s="91">
        <f aca="true" t="shared" si="6" ref="I20:I28">F20-G20</f>
        <v>4907814.5</v>
      </c>
    </row>
    <row r="21" spans="2:9" ht="12.75">
      <c r="B21" s="117" t="s">
        <v>376</v>
      </c>
      <c r="C21" s="116"/>
      <c r="D21" s="102">
        <v>4500000</v>
      </c>
      <c r="E21" s="91">
        <v>-195773.07</v>
      </c>
      <c r="F21" s="102">
        <f t="shared" si="5"/>
        <v>4304226.93</v>
      </c>
      <c r="G21" s="91">
        <v>1255624.64</v>
      </c>
      <c r="H21" s="91">
        <v>1062096.99</v>
      </c>
      <c r="I21" s="91">
        <f t="shared" si="6"/>
        <v>3048602.29</v>
      </c>
    </row>
    <row r="22" spans="2:9" ht="12.75">
      <c r="B22" s="117" t="s">
        <v>375</v>
      </c>
      <c r="C22" s="116"/>
      <c r="D22" s="102"/>
      <c r="E22" s="91"/>
      <c r="F22" s="102">
        <f t="shared" si="5"/>
        <v>0</v>
      </c>
      <c r="G22" s="91"/>
      <c r="H22" s="91"/>
      <c r="I22" s="91">
        <f t="shared" si="6"/>
        <v>0</v>
      </c>
    </row>
    <row r="23" spans="2:9" ht="12.75">
      <c r="B23" s="117" t="s">
        <v>374</v>
      </c>
      <c r="C23" s="116"/>
      <c r="D23" s="102">
        <v>1049000</v>
      </c>
      <c r="E23" s="91">
        <v>-481636.22</v>
      </c>
      <c r="F23" s="102">
        <f t="shared" si="5"/>
        <v>567363.78</v>
      </c>
      <c r="G23" s="91">
        <v>37636.17</v>
      </c>
      <c r="H23" s="91">
        <v>22865.89</v>
      </c>
      <c r="I23" s="91">
        <f t="shared" si="6"/>
        <v>529727.61</v>
      </c>
    </row>
    <row r="24" spans="2:9" ht="12.75">
      <c r="B24" s="117" t="s">
        <v>373</v>
      </c>
      <c r="C24" s="116"/>
      <c r="D24" s="102">
        <v>240000</v>
      </c>
      <c r="E24" s="91">
        <v>60081.26</v>
      </c>
      <c r="F24" s="102">
        <f t="shared" si="5"/>
        <v>300081.26</v>
      </c>
      <c r="G24" s="91">
        <v>44235.9</v>
      </c>
      <c r="H24" s="91">
        <v>44235.9</v>
      </c>
      <c r="I24" s="91">
        <f t="shared" si="6"/>
        <v>255845.36000000002</v>
      </c>
    </row>
    <row r="25" spans="2:9" ht="12.75">
      <c r="B25" s="117" t="s">
        <v>372</v>
      </c>
      <c r="C25" s="116"/>
      <c r="D25" s="102">
        <v>700000</v>
      </c>
      <c r="E25" s="91">
        <v>325395.39</v>
      </c>
      <c r="F25" s="102">
        <f t="shared" si="5"/>
        <v>1025395.39</v>
      </c>
      <c r="G25" s="91">
        <v>2392.43</v>
      </c>
      <c r="H25" s="91">
        <v>2392.43</v>
      </c>
      <c r="I25" s="91">
        <f t="shared" si="6"/>
        <v>1023002.96</v>
      </c>
    </row>
    <row r="26" spans="2:9" ht="12.75">
      <c r="B26" s="117" t="s">
        <v>371</v>
      </c>
      <c r="C26" s="116"/>
      <c r="D26" s="102">
        <v>1137500</v>
      </c>
      <c r="E26" s="91">
        <v>-72132.64</v>
      </c>
      <c r="F26" s="102">
        <f t="shared" si="5"/>
        <v>1065367.36</v>
      </c>
      <c r="G26" s="91">
        <v>105698.93</v>
      </c>
      <c r="H26" s="91">
        <v>82014.98</v>
      </c>
      <c r="I26" s="91">
        <f t="shared" si="6"/>
        <v>959668.4300000002</v>
      </c>
    </row>
    <row r="27" spans="2:9" ht="12.75">
      <c r="B27" s="117" t="s">
        <v>370</v>
      </c>
      <c r="C27" s="116"/>
      <c r="D27" s="102"/>
      <c r="E27" s="91"/>
      <c r="F27" s="102">
        <f t="shared" si="5"/>
        <v>0</v>
      </c>
      <c r="G27" s="91"/>
      <c r="H27" s="91"/>
      <c r="I27" s="91">
        <f t="shared" si="6"/>
        <v>0</v>
      </c>
    </row>
    <row r="28" spans="2:9" ht="12.75">
      <c r="B28" s="117" t="s">
        <v>369</v>
      </c>
      <c r="C28" s="116"/>
      <c r="D28" s="102">
        <v>190000</v>
      </c>
      <c r="E28" s="91">
        <v>17111.13</v>
      </c>
      <c r="F28" s="102">
        <f t="shared" si="5"/>
        <v>207111.13</v>
      </c>
      <c r="G28" s="91">
        <v>69078.01</v>
      </c>
      <c r="H28" s="91">
        <v>69078.01</v>
      </c>
      <c r="I28" s="91">
        <f t="shared" si="6"/>
        <v>138033.12</v>
      </c>
    </row>
    <row r="29" spans="2:9" ht="12.75">
      <c r="B29" s="115" t="s">
        <v>368</v>
      </c>
      <c r="C29" s="114"/>
      <c r="D29" s="102">
        <f aca="true" t="shared" si="7" ref="D29:I29">SUM(D30:D38)</f>
        <v>56191783</v>
      </c>
      <c r="E29" s="102">
        <f t="shared" si="7"/>
        <v>1425484.3300000003</v>
      </c>
      <c r="F29" s="102">
        <f t="shared" si="7"/>
        <v>57617267.33</v>
      </c>
      <c r="G29" s="102">
        <f t="shared" si="7"/>
        <v>15108577.23</v>
      </c>
      <c r="H29" s="102">
        <f t="shared" si="7"/>
        <v>13353949.57</v>
      </c>
      <c r="I29" s="102">
        <f t="shared" si="7"/>
        <v>42508690.1</v>
      </c>
    </row>
    <row r="30" spans="2:9" ht="12.75">
      <c r="B30" s="117" t="s">
        <v>367</v>
      </c>
      <c r="C30" s="116"/>
      <c r="D30" s="102">
        <v>220000</v>
      </c>
      <c r="E30" s="91">
        <v>-45367.72</v>
      </c>
      <c r="F30" s="102">
        <f aca="true" t="shared" si="8" ref="F30:F38">D30+E30</f>
        <v>174632.28</v>
      </c>
      <c r="G30" s="91">
        <v>22968</v>
      </c>
      <c r="H30" s="91">
        <v>22968</v>
      </c>
      <c r="I30" s="91">
        <f aca="true" t="shared" si="9" ref="I30:I38">F30-G30</f>
        <v>151664.28</v>
      </c>
    </row>
    <row r="31" spans="2:9" ht="12.75">
      <c r="B31" s="117" t="s">
        <v>366</v>
      </c>
      <c r="C31" s="116"/>
      <c r="D31" s="102">
        <v>14875494</v>
      </c>
      <c r="E31" s="91">
        <v>40529.45</v>
      </c>
      <c r="F31" s="102">
        <f t="shared" si="8"/>
        <v>14916023.45</v>
      </c>
      <c r="G31" s="91">
        <v>11024260.1</v>
      </c>
      <c r="H31" s="91">
        <v>10888997.52</v>
      </c>
      <c r="I31" s="91">
        <f t="shared" si="9"/>
        <v>3891763.3499999996</v>
      </c>
    </row>
    <row r="32" spans="2:9" ht="12.75">
      <c r="B32" s="117" t="s">
        <v>365</v>
      </c>
      <c r="C32" s="116"/>
      <c r="D32" s="102">
        <v>1457500</v>
      </c>
      <c r="E32" s="91">
        <v>2129.74</v>
      </c>
      <c r="F32" s="102">
        <f t="shared" si="8"/>
        <v>1459629.74</v>
      </c>
      <c r="G32" s="91">
        <v>168630.94</v>
      </c>
      <c r="H32" s="91">
        <v>151176.42</v>
      </c>
      <c r="I32" s="91">
        <f t="shared" si="9"/>
        <v>1290998.8</v>
      </c>
    </row>
    <row r="33" spans="2:9" ht="12.75">
      <c r="B33" s="117" t="s">
        <v>364</v>
      </c>
      <c r="C33" s="116"/>
      <c r="D33" s="102">
        <v>2040000</v>
      </c>
      <c r="E33" s="91">
        <v>-96768.68</v>
      </c>
      <c r="F33" s="102">
        <f t="shared" si="8"/>
        <v>1943231.32</v>
      </c>
      <c r="G33" s="91">
        <v>41760</v>
      </c>
      <c r="H33" s="91">
        <v>32480</v>
      </c>
      <c r="I33" s="91">
        <f t="shared" si="9"/>
        <v>1901471.32</v>
      </c>
    </row>
    <row r="34" spans="2:9" ht="12.75">
      <c r="B34" s="117" t="s">
        <v>363</v>
      </c>
      <c r="C34" s="116"/>
      <c r="D34" s="102">
        <v>2675000</v>
      </c>
      <c r="E34" s="91">
        <v>3169456.56</v>
      </c>
      <c r="F34" s="102">
        <f t="shared" si="8"/>
        <v>5844456.5600000005</v>
      </c>
      <c r="G34" s="91">
        <v>3005861.21</v>
      </c>
      <c r="H34" s="91">
        <v>1760678.65</v>
      </c>
      <c r="I34" s="91">
        <f t="shared" si="9"/>
        <v>2838595.3500000006</v>
      </c>
    </row>
    <row r="35" spans="2:9" ht="12.75">
      <c r="B35" s="117" t="s">
        <v>362</v>
      </c>
      <c r="C35" s="116"/>
      <c r="D35" s="102">
        <v>295000</v>
      </c>
      <c r="E35" s="91">
        <v>10741.7</v>
      </c>
      <c r="F35" s="102">
        <f t="shared" si="8"/>
        <v>305741.7</v>
      </c>
      <c r="G35" s="91">
        <v>45119.36</v>
      </c>
      <c r="H35" s="91">
        <v>45119.36</v>
      </c>
      <c r="I35" s="91">
        <f t="shared" si="9"/>
        <v>260622.34000000003</v>
      </c>
    </row>
    <row r="36" spans="2:9" ht="12.75">
      <c r="B36" s="117" t="s">
        <v>361</v>
      </c>
      <c r="C36" s="116"/>
      <c r="D36" s="102">
        <v>451250</v>
      </c>
      <c r="E36" s="91">
        <v>21231.37</v>
      </c>
      <c r="F36" s="102">
        <f t="shared" si="8"/>
        <v>472481.37</v>
      </c>
      <c r="G36" s="91">
        <v>82288.68</v>
      </c>
      <c r="H36" s="91">
        <v>39688.68</v>
      </c>
      <c r="I36" s="91">
        <f t="shared" si="9"/>
        <v>390192.69</v>
      </c>
    </row>
    <row r="37" spans="2:9" ht="12.75">
      <c r="B37" s="117" t="s">
        <v>360</v>
      </c>
      <c r="C37" s="116"/>
      <c r="D37" s="102">
        <v>3230000</v>
      </c>
      <c r="E37" s="91">
        <v>-1604862.81</v>
      </c>
      <c r="F37" s="102">
        <f t="shared" si="8"/>
        <v>1625137.19</v>
      </c>
      <c r="G37" s="91">
        <v>341898.22</v>
      </c>
      <c r="H37" s="91">
        <v>37050.22</v>
      </c>
      <c r="I37" s="91">
        <f t="shared" si="9"/>
        <v>1283238.97</v>
      </c>
    </row>
    <row r="38" spans="2:9" ht="12.75">
      <c r="B38" s="117" t="s">
        <v>359</v>
      </c>
      <c r="C38" s="116"/>
      <c r="D38" s="102">
        <v>30947539</v>
      </c>
      <c r="E38" s="91">
        <v>-71605.28</v>
      </c>
      <c r="F38" s="102">
        <f t="shared" si="8"/>
        <v>30875933.72</v>
      </c>
      <c r="G38" s="91">
        <v>375790.72</v>
      </c>
      <c r="H38" s="91">
        <v>375790.72</v>
      </c>
      <c r="I38" s="91">
        <f t="shared" si="9"/>
        <v>30500143</v>
      </c>
    </row>
    <row r="39" spans="2:9" ht="25.5" customHeight="1">
      <c r="B39" s="201" t="s">
        <v>358</v>
      </c>
      <c r="C39" s="202"/>
      <c r="D39" s="102">
        <f aca="true" t="shared" si="10" ref="D39:I39">SUM(D40:D48)</f>
        <v>5068600</v>
      </c>
      <c r="E39" s="102">
        <f t="shared" si="10"/>
        <v>-119527.07</v>
      </c>
      <c r="F39" s="102">
        <f t="shared" si="10"/>
        <v>4949072.93</v>
      </c>
      <c r="G39" s="102">
        <f t="shared" si="10"/>
        <v>1426370</v>
      </c>
      <c r="H39" s="102">
        <f t="shared" si="10"/>
        <v>1426370</v>
      </c>
      <c r="I39" s="102">
        <f t="shared" si="10"/>
        <v>3522702.9299999997</v>
      </c>
    </row>
    <row r="40" spans="2:9" ht="12.75">
      <c r="B40" s="117" t="s">
        <v>357</v>
      </c>
      <c r="C40" s="116"/>
      <c r="D40" s="102"/>
      <c r="E40" s="91"/>
      <c r="F40" s="102">
        <f aca="true" t="shared" si="11" ref="F40:F48">D40+E40</f>
        <v>0</v>
      </c>
      <c r="G40" s="91"/>
      <c r="H40" s="91"/>
      <c r="I40" s="91">
        <f aca="true" t="shared" si="12" ref="I40:I48">F40-G40</f>
        <v>0</v>
      </c>
    </row>
    <row r="41" spans="2:9" ht="12.75">
      <c r="B41" s="117" t="s">
        <v>356</v>
      </c>
      <c r="C41" s="116"/>
      <c r="D41" s="102"/>
      <c r="E41" s="91"/>
      <c r="F41" s="102">
        <f t="shared" si="11"/>
        <v>0</v>
      </c>
      <c r="G41" s="91"/>
      <c r="H41" s="91"/>
      <c r="I41" s="91">
        <f t="shared" si="12"/>
        <v>0</v>
      </c>
    </row>
    <row r="42" spans="2:9" ht="12.75">
      <c r="B42" s="117" t="s">
        <v>355</v>
      </c>
      <c r="C42" s="116"/>
      <c r="D42" s="102"/>
      <c r="E42" s="91"/>
      <c r="F42" s="102">
        <f t="shared" si="11"/>
        <v>0</v>
      </c>
      <c r="G42" s="91"/>
      <c r="H42" s="91"/>
      <c r="I42" s="91">
        <f t="shared" si="12"/>
        <v>0</v>
      </c>
    </row>
    <row r="43" spans="2:9" ht="12.75">
      <c r="B43" s="117" t="s">
        <v>354</v>
      </c>
      <c r="C43" s="116"/>
      <c r="D43" s="102">
        <v>5068600</v>
      </c>
      <c r="E43" s="91">
        <v>-119527.07</v>
      </c>
      <c r="F43" s="102">
        <f t="shared" si="11"/>
        <v>4949072.93</v>
      </c>
      <c r="G43" s="91">
        <v>1426370</v>
      </c>
      <c r="H43" s="91">
        <v>1426370</v>
      </c>
      <c r="I43" s="91">
        <f t="shared" si="12"/>
        <v>3522702.9299999997</v>
      </c>
    </row>
    <row r="44" spans="2:9" ht="12.75">
      <c r="B44" s="117" t="s">
        <v>353</v>
      </c>
      <c r="C44" s="116"/>
      <c r="D44" s="102"/>
      <c r="E44" s="91"/>
      <c r="F44" s="102">
        <f t="shared" si="11"/>
        <v>0</v>
      </c>
      <c r="G44" s="91"/>
      <c r="H44" s="91"/>
      <c r="I44" s="91">
        <f t="shared" si="12"/>
        <v>0</v>
      </c>
    </row>
    <row r="45" spans="2:9" ht="12.75">
      <c r="B45" s="117" t="s">
        <v>352</v>
      </c>
      <c r="C45" s="116"/>
      <c r="D45" s="102"/>
      <c r="E45" s="91"/>
      <c r="F45" s="102">
        <f t="shared" si="11"/>
        <v>0</v>
      </c>
      <c r="G45" s="91"/>
      <c r="H45" s="91"/>
      <c r="I45" s="91">
        <f t="shared" si="12"/>
        <v>0</v>
      </c>
    </row>
    <row r="46" spans="2:9" ht="12.75">
      <c r="B46" s="117" t="s">
        <v>351</v>
      </c>
      <c r="C46" s="116"/>
      <c r="D46" s="102"/>
      <c r="E46" s="91"/>
      <c r="F46" s="102">
        <f t="shared" si="11"/>
        <v>0</v>
      </c>
      <c r="G46" s="91"/>
      <c r="H46" s="91"/>
      <c r="I46" s="91">
        <f t="shared" si="12"/>
        <v>0</v>
      </c>
    </row>
    <row r="47" spans="2:9" ht="12.75">
      <c r="B47" s="117" t="s">
        <v>350</v>
      </c>
      <c r="C47" s="116"/>
      <c r="D47" s="102"/>
      <c r="E47" s="91"/>
      <c r="F47" s="102">
        <f t="shared" si="11"/>
        <v>0</v>
      </c>
      <c r="G47" s="91"/>
      <c r="H47" s="91"/>
      <c r="I47" s="91">
        <f t="shared" si="12"/>
        <v>0</v>
      </c>
    </row>
    <row r="48" spans="2:9" ht="12.75">
      <c r="B48" s="117" t="s">
        <v>349</v>
      </c>
      <c r="C48" s="116"/>
      <c r="D48" s="102"/>
      <c r="E48" s="91"/>
      <c r="F48" s="102">
        <f t="shared" si="11"/>
        <v>0</v>
      </c>
      <c r="G48" s="91"/>
      <c r="H48" s="91"/>
      <c r="I48" s="91">
        <f t="shared" si="12"/>
        <v>0</v>
      </c>
    </row>
    <row r="49" spans="2:9" ht="12.75">
      <c r="B49" s="201" t="s">
        <v>348</v>
      </c>
      <c r="C49" s="202"/>
      <c r="D49" s="102">
        <f aca="true" t="shared" si="13" ref="D49:I49">SUM(D50:D58)</f>
        <v>3384106</v>
      </c>
      <c r="E49" s="102">
        <f t="shared" si="13"/>
        <v>2807474.36</v>
      </c>
      <c r="F49" s="102">
        <f t="shared" si="13"/>
        <v>6191580.36</v>
      </c>
      <c r="G49" s="102">
        <f t="shared" si="13"/>
        <v>2297924.25</v>
      </c>
      <c r="H49" s="102">
        <f t="shared" si="13"/>
        <v>2077402.62</v>
      </c>
      <c r="I49" s="102">
        <f t="shared" si="13"/>
        <v>3893656.1100000003</v>
      </c>
    </row>
    <row r="50" spans="2:9" ht="12.75">
      <c r="B50" s="117" t="s">
        <v>347</v>
      </c>
      <c r="C50" s="116"/>
      <c r="D50" s="102">
        <v>1963706</v>
      </c>
      <c r="E50" s="91">
        <v>921071.31</v>
      </c>
      <c r="F50" s="102">
        <f aca="true" t="shared" si="14" ref="F50:F58">D50+E50</f>
        <v>2884777.31</v>
      </c>
      <c r="G50" s="91">
        <v>1637046.13</v>
      </c>
      <c r="H50" s="91">
        <v>1433955.59</v>
      </c>
      <c r="I50" s="91">
        <f aca="true" t="shared" si="15" ref="I50:I83">F50-G50</f>
        <v>1247731.1800000002</v>
      </c>
    </row>
    <row r="51" spans="2:9" ht="12.75">
      <c r="B51" s="117" t="s">
        <v>346</v>
      </c>
      <c r="C51" s="116"/>
      <c r="D51" s="102">
        <v>225500</v>
      </c>
      <c r="E51" s="91">
        <v>493141.79</v>
      </c>
      <c r="F51" s="102">
        <f t="shared" si="14"/>
        <v>718641.79</v>
      </c>
      <c r="G51" s="91">
        <v>528577.24</v>
      </c>
      <c r="H51" s="91">
        <v>528577.24</v>
      </c>
      <c r="I51" s="91">
        <f t="shared" si="15"/>
        <v>190064.55000000005</v>
      </c>
    </row>
    <row r="52" spans="2:9" ht="12.75">
      <c r="B52" s="117" t="s">
        <v>345</v>
      </c>
      <c r="C52" s="116"/>
      <c r="D52" s="102">
        <v>0</v>
      </c>
      <c r="E52" s="91">
        <v>98869.77</v>
      </c>
      <c r="F52" s="102">
        <f t="shared" si="14"/>
        <v>98869.77</v>
      </c>
      <c r="G52" s="91">
        <v>98869.77</v>
      </c>
      <c r="H52" s="91">
        <v>98869.77</v>
      </c>
      <c r="I52" s="91">
        <f t="shared" si="15"/>
        <v>0</v>
      </c>
    </row>
    <row r="53" spans="2:9" ht="12.75">
      <c r="B53" s="117" t="s">
        <v>344</v>
      </c>
      <c r="C53" s="116"/>
      <c r="D53" s="102">
        <v>1119900</v>
      </c>
      <c r="E53" s="91">
        <v>1247040.38</v>
      </c>
      <c r="F53" s="102">
        <f t="shared" si="14"/>
        <v>2366940.38</v>
      </c>
      <c r="G53" s="91">
        <v>0</v>
      </c>
      <c r="H53" s="91">
        <v>0</v>
      </c>
      <c r="I53" s="91">
        <f t="shared" si="15"/>
        <v>2366940.38</v>
      </c>
    </row>
    <row r="54" spans="2:9" ht="12.75">
      <c r="B54" s="117" t="s">
        <v>343</v>
      </c>
      <c r="C54" s="116"/>
      <c r="D54" s="102"/>
      <c r="E54" s="91"/>
      <c r="F54" s="102">
        <f t="shared" si="14"/>
        <v>0</v>
      </c>
      <c r="G54" s="91"/>
      <c r="H54" s="91"/>
      <c r="I54" s="91">
        <f t="shared" si="15"/>
        <v>0</v>
      </c>
    </row>
    <row r="55" spans="2:9" ht="12.75">
      <c r="B55" s="117" t="s">
        <v>342</v>
      </c>
      <c r="C55" s="116"/>
      <c r="D55" s="102">
        <v>0</v>
      </c>
      <c r="E55" s="91">
        <v>38401.13</v>
      </c>
      <c r="F55" s="102">
        <f t="shared" si="14"/>
        <v>38401.13</v>
      </c>
      <c r="G55" s="91">
        <v>24481.13</v>
      </c>
      <c r="H55" s="91">
        <v>16000.02</v>
      </c>
      <c r="I55" s="91">
        <f t="shared" si="15"/>
        <v>13919.999999999996</v>
      </c>
    </row>
    <row r="56" spans="2:9" ht="12.75">
      <c r="B56" s="117" t="s">
        <v>341</v>
      </c>
      <c r="C56" s="116"/>
      <c r="D56" s="102"/>
      <c r="E56" s="91"/>
      <c r="F56" s="102">
        <f t="shared" si="14"/>
        <v>0</v>
      </c>
      <c r="G56" s="91"/>
      <c r="H56" s="91"/>
      <c r="I56" s="91">
        <f t="shared" si="15"/>
        <v>0</v>
      </c>
    </row>
    <row r="57" spans="2:9" ht="12.75">
      <c r="B57" s="117" t="s">
        <v>340</v>
      </c>
      <c r="C57" s="116"/>
      <c r="D57" s="102"/>
      <c r="E57" s="91"/>
      <c r="F57" s="102">
        <f t="shared" si="14"/>
        <v>0</v>
      </c>
      <c r="G57" s="91"/>
      <c r="H57" s="91"/>
      <c r="I57" s="91">
        <f t="shared" si="15"/>
        <v>0</v>
      </c>
    </row>
    <row r="58" spans="2:9" ht="12.75">
      <c r="B58" s="117" t="s">
        <v>339</v>
      </c>
      <c r="C58" s="116"/>
      <c r="D58" s="102">
        <v>75000</v>
      </c>
      <c r="E58" s="91">
        <v>8949.98</v>
      </c>
      <c r="F58" s="102">
        <f t="shared" si="14"/>
        <v>83949.98</v>
      </c>
      <c r="G58" s="91">
        <v>8949.98</v>
      </c>
      <c r="H58" s="91">
        <v>0</v>
      </c>
      <c r="I58" s="91">
        <f t="shared" si="15"/>
        <v>75000</v>
      </c>
    </row>
    <row r="59" spans="2:9" ht="12.75">
      <c r="B59" s="115" t="s">
        <v>338</v>
      </c>
      <c r="C59" s="114"/>
      <c r="D59" s="102">
        <f>SUM(D60:D62)</f>
        <v>0</v>
      </c>
      <c r="E59" s="102">
        <f>SUM(E60:E62)</f>
        <v>0</v>
      </c>
      <c r="F59" s="102">
        <f>SUM(F60:F62)</f>
        <v>0</v>
      </c>
      <c r="G59" s="102">
        <f>SUM(G60:G62)</f>
        <v>0</v>
      </c>
      <c r="H59" s="102">
        <f>SUM(H60:H62)</f>
        <v>0</v>
      </c>
      <c r="I59" s="91">
        <f t="shared" si="15"/>
        <v>0</v>
      </c>
    </row>
    <row r="60" spans="2:9" ht="12.75">
      <c r="B60" s="117" t="s">
        <v>337</v>
      </c>
      <c r="C60" s="116"/>
      <c r="D60" s="102"/>
      <c r="E60" s="91"/>
      <c r="F60" s="102">
        <f>D60+E60</f>
        <v>0</v>
      </c>
      <c r="G60" s="91"/>
      <c r="H60" s="91"/>
      <c r="I60" s="91">
        <f t="shared" si="15"/>
        <v>0</v>
      </c>
    </row>
    <row r="61" spans="2:9" ht="12.75">
      <c r="B61" s="117" t="s">
        <v>336</v>
      </c>
      <c r="C61" s="116"/>
      <c r="D61" s="102"/>
      <c r="E61" s="91"/>
      <c r="F61" s="102">
        <f>D61+E61</f>
        <v>0</v>
      </c>
      <c r="G61" s="91"/>
      <c r="H61" s="91"/>
      <c r="I61" s="91">
        <f t="shared" si="15"/>
        <v>0</v>
      </c>
    </row>
    <row r="62" spans="2:9" ht="12.75">
      <c r="B62" s="117" t="s">
        <v>335</v>
      </c>
      <c r="C62" s="116"/>
      <c r="D62" s="102"/>
      <c r="E62" s="91"/>
      <c r="F62" s="102">
        <f>D62+E62</f>
        <v>0</v>
      </c>
      <c r="G62" s="91"/>
      <c r="H62" s="91"/>
      <c r="I62" s="91">
        <f t="shared" si="15"/>
        <v>0</v>
      </c>
    </row>
    <row r="63" spans="2:9" ht="12.75">
      <c r="B63" s="201" t="s">
        <v>334</v>
      </c>
      <c r="C63" s="202"/>
      <c r="D63" s="102">
        <f>SUM(D64:D71)</f>
        <v>0</v>
      </c>
      <c r="E63" s="102">
        <f>SUM(E64:E71)</f>
        <v>0</v>
      </c>
      <c r="F63" s="102">
        <f>F64+F65+F66+F67+F68+F70+F71</f>
        <v>0</v>
      </c>
      <c r="G63" s="102">
        <f>SUM(G64:G71)</f>
        <v>0</v>
      </c>
      <c r="H63" s="102">
        <f>SUM(H64:H71)</f>
        <v>0</v>
      </c>
      <c r="I63" s="91">
        <f t="shared" si="15"/>
        <v>0</v>
      </c>
    </row>
    <row r="64" spans="2:9" ht="12.75">
      <c r="B64" s="117" t="s">
        <v>333</v>
      </c>
      <c r="C64" s="116"/>
      <c r="D64" s="102"/>
      <c r="E64" s="91"/>
      <c r="F64" s="102">
        <f aca="true" t="shared" si="16" ref="F64:F71">D64+E64</f>
        <v>0</v>
      </c>
      <c r="G64" s="91"/>
      <c r="H64" s="91"/>
      <c r="I64" s="91">
        <f t="shared" si="15"/>
        <v>0</v>
      </c>
    </row>
    <row r="65" spans="2:9" ht="12.75">
      <c r="B65" s="117" t="s">
        <v>332</v>
      </c>
      <c r="C65" s="116"/>
      <c r="D65" s="102"/>
      <c r="E65" s="91"/>
      <c r="F65" s="102">
        <f t="shared" si="16"/>
        <v>0</v>
      </c>
      <c r="G65" s="91"/>
      <c r="H65" s="91"/>
      <c r="I65" s="91">
        <f t="shared" si="15"/>
        <v>0</v>
      </c>
    </row>
    <row r="66" spans="2:9" ht="12.75">
      <c r="B66" s="117" t="s">
        <v>331</v>
      </c>
      <c r="C66" s="116"/>
      <c r="D66" s="102"/>
      <c r="E66" s="91"/>
      <c r="F66" s="102">
        <f t="shared" si="16"/>
        <v>0</v>
      </c>
      <c r="G66" s="91"/>
      <c r="H66" s="91"/>
      <c r="I66" s="91">
        <f t="shared" si="15"/>
        <v>0</v>
      </c>
    </row>
    <row r="67" spans="2:9" ht="12.75">
      <c r="B67" s="117" t="s">
        <v>330</v>
      </c>
      <c r="C67" s="116"/>
      <c r="D67" s="102"/>
      <c r="E67" s="91"/>
      <c r="F67" s="102">
        <f t="shared" si="16"/>
        <v>0</v>
      </c>
      <c r="G67" s="91"/>
      <c r="H67" s="91"/>
      <c r="I67" s="91">
        <f t="shared" si="15"/>
        <v>0</v>
      </c>
    </row>
    <row r="68" spans="2:9" ht="12.75">
      <c r="B68" s="117" t="s">
        <v>329</v>
      </c>
      <c r="C68" s="116"/>
      <c r="D68" s="102"/>
      <c r="E68" s="91"/>
      <c r="F68" s="102">
        <f t="shared" si="16"/>
        <v>0</v>
      </c>
      <c r="G68" s="91"/>
      <c r="H68" s="91"/>
      <c r="I68" s="91">
        <f t="shared" si="15"/>
        <v>0</v>
      </c>
    </row>
    <row r="69" spans="2:9" ht="12.75">
      <c r="B69" s="117" t="s">
        <v>328</v>
      </c>
      <c r="C69" s="116"/>
      <c r="D69" s="102"/>
      <c r="E69" s="91"/>
      <c r="F69" s="102">
        <f t="shared" si="16"/>
        <v>0</v>
      </c>
      <c r="G69" s="91"/>
      <c r="H69" s="91"/>
      <c r="I69" s="91">
        <f t="shared" si="15"/>
        <v>0</v>
      </c>
    </row>
    <row r="70" spans="2:9" ht="12.75">
      <c r="B70" s="117" t="s">
        <v>327</v>
      </c>
      <c r="C70" s="116"/>
      <c r="D70" s="102"/>
      <c r="E70" s="91"/>
      <c r="F70" s="102">
        <f t="shared" si="16"/>
        <v>0</v>
      </c>
      <c r="G70" s="91"/>
      <c r="H70" s="91"/>
      <c r="I70" s="91">
        <f t="shared" si="15"/>
        <v>0</v>
      </c>
    </row>
    <row r="71" spans="2:9" ht="12.75">
      <c r="B71" s="117" t="s">
        <v>326</v>
      </c>
      <c r="C71" s="116"/>
      <c r="D71" s="102"/>
      <c r="E71" s="91"/>
      <c r="F71" s="102">
        <f t="shared" si="16"/>
        <v>0</v>
      </c>
      <c r="G71" s="91"/>
      <c r="H71" s="91"/>
      <c r="I71" s="91">
        <f t="shared" si="15"/>
        <v>0</v>
      </c>
    </row>
    <row r="72" spans="2:9" ht="12.75">
      <c r="B72" s="115" t="s">
        <v>325</v>
      </c>
      <c r="C72" s="114"/>
      <c r="D72" s="102">
        <f>SUM(D73:D75)</f>
        <v>0</v>
      </c>
      <c r="E72" s="102">
        <f>SUM(E73:E75)</f>
        <v>0</v>
      </c>
      <c r="F72" s="102">
        <f>SUM(F73:F75)</f>
        <v>0</v>
      </c>
      <c r="G72" s="102">
        <f>SUM(G73:G75)</f>
        <v>0</v>
      </c>
      <c r="H72" s="102">
        <f>SUM(H73:H75)</f>
        <v>0</v>
      </c>
      <c r="I72" s="91">
        <f t="shared" si="15"/>
        <v>0</v>
      </c>
    </row>
    <row r="73" spans="2:9" ht="12.75">
      <c r="B73" s="117" t="s">
        <v>324</v>
      </c>
      <c r="C73" s="116"/>
      <c r="D73" s="102"/>
      <c r="E73" s="91"/>
      <c r="F73" s="102">
        <f>D73+E73</f>
        <v>0</v>
      </c>
      <c r="G73" s="91"/>
      <c r="H73" s="91"/>
      <c r="I73" s="91">
        <f t="shared" si="15"/>
        <v>0</v>
      </c>
    </row>
    <row r="74" spans="2:9" ht="12.75">
      <c r="B74" s="117" t="s">
        <v>323</v>
      </c>
      <c r="C74" s="116"/>
      <c r="D74" s="102"/>
      <c r="E74" s="91"/>
      <c r="F74" s="102">
        <f>D74+E74</f>
        <v>0</v>
      </c>
      <c r="G74" s="91"/>
      <c r="H74" s="91"/>
      <c r="I74" s="91">
        <f t="shared" si="15"/>
        <v>0</v>
      </c>
    </row>
    <row r="75" spans="2:9" ht="12.75">
      <c r="B75" s="117" t="s">
        <v>322</v>
      </c>
      <c r="C75" s="116"/>
      <c r="D75" s="102"/>
      <c r="E75" s="91"/>
      <c r="F75" s="102">
        <f>D75+E75</f>
        <v>0</v>
      </c>
      <c r="G75" s="91"/>
      <c r="H75" s="91"/>
      <c r="I75" s="91">
        <f t="shared" si="15"/>
        <v>0</v>
      </c>
    </row>
    <row r="76" spans="2:9" ht="12.75">
      <c r="B76" s="115" t="s">
        <v>321</v>
      </c>
      <c r="C76" s="114"/>
      <c r="D76" s="102">
        <f>SUM(D77:D83)</f>
        <v>0</v>
      </c>
      <c r="E76" s="102">
        <f>SUM(E77:E83)</f>
        <v>0</v>
      </c>
      <c r="F76" s="102">
        <f>SUM(F77:F83)</f>
        <v>0</v>
      </c>
      <c r="G76" s="102">
        <f>SUM(G77:G83)</f>
        <v>0</v>
      </c>
      <c r="H76" s="102">
        <f>SUM(H77:H83)</f>
        <v>0</v>
      </c>
      <c r="I76" s="91">
        <f t="shared" si="15"/>
        <v>0</v>
      </c>
    </row>
    <row r="77" spans="2:9" ht="12.75">
      <c r="B77" s="117" t="s">
        <v>320</v>
      </c>
      <c r="C77" s="116"/>
      <c r="D77" s="102"/>
      <c r="E77" s="91"/>
      <c r="F77" s="102">
        <f aca="true" t="shared" si="17" ref="F77:F83">D77+E77</f>
        <v>0</v>
      </c>
      <c r="G77" s="91"/>
      <c r="H77" s="91"/>
      <c r="I77" s="91">
        <f t="shared" si="15"/>
        <v>0</v>
      </c>
    </row>
    <row r="78" spans="2:9" ht="12.75">
      <c r="B78" s="117" t="s">
        <v>319</v>
      </c>
      <c r="C78" s="116"/>
      <c r="D78" s="102"/>
      <c r="E78" s="91"/>
      <c r="F78" s="102">
        <f t="shared" si="17"/>
        <v>0</v>
      </c>
      <c r="G78" s="91"/>
      <c r="H78" s="91"/>
      <c r="I78" s="91">
        <f t="shared" si="15"/>
        <v>0</v>
      </c>
    </row>
    <row r="79" spans="2:9" ht="12.75">
      <c r="B79" s="117" t="s">
        <v>318</v>
      </c>
      <c r="C79" s="116"/>
      <c r="D79" s="102"/>
      <c r="E79" s="91"/>
      <c r="F79" s="102">
        <f t="shared" si="17"/>
        <v>0</v>
      </c>
      <c r="G79" s="91"/>
      <c r="H79" s="91"/>
      <c r="I79" s="91">
        <f t="shared" si="15"/>
        <v>0</v>
      </c>
    </row>
    <row r="80" spans="2:9" ht="12.75">
      <c r="B80" s="117" t="s">
        <v>317</v>
      </c>
      <c r="C80" s="116"/>
      <c r="D80" s="102"/>
      <c r="E80" s="91"/>
      <c r="F80" s="102">
        <f t="shared" si="17"/>
        <v>0</v>
      </c>
      <c r="G80" s="91"/>
      <c r="H80" s="91"/>
      <c r="I80" s="91">
        <f t="shared" si="15"/>
        <v>0</v>
      </c>
    </row>
    <row r="81" spans="2:9" ht="12.75">
      <c r="B81" s="117" t="s">
        <v>316</v>
      </c>
      <c r="C81" s="116"/>
      <c r="D81" s="102"/>
      <c r="E81" s="91"/>
      <c r="F81" s="102">
        <f t="shared" si="17"/>
        <v>0</v>
      </c>
      <c r="G81" s="91"/>
      <c r="H81" s="91"/>
      <c r="I81" s="91">
        <f t="shared" si="15"/>
        <v>0</v>
      </c>
    </row>
    <row r="82" spans="2:9" ht="12.75">
      <c r="B82" s="117" t="s">
        <v>315</v>
      </c>
      <c r="C82" s="116"/>
      <c r="D82" s="102"/>
      <c r="E82" s="91"/>
      <c r="F82" s="102">
        <f t="shared" si="17"/>
        <v>0</v>
      </c>
      <c r="G82" s="91"/>
      <c r="H82" s="91"/>
      <c r="I82" s="91">
        <f t="shared" si="15"/>
        <v>0</v>
      </c>
    </row>
    <row r="83" spans="2:9" ht="12.75">
      <c r="B83" s="117" t="s">
        <v>314</v>
      </c>
      <c r="C83" s="116"/>
      <c r="D83" s="102"/>
      <c r="E83" s="91"/>
      <c r="F83" s="102">
        <f t="shared" si="17"/>
        <v>0</v>
      </c>
      <c r="G83" s="91"/>
      <c r="H83" s="91"/>
      <c r="I83" s="91">
        <f t="shared" si="15"/>
        <v>0</v>
      </c>
    </row>
    <row r="84" spans="2:9" ht="12.75">
      <c r="B84" s="123"/>
      <c r="C84" s="122"/>
      <c r="D84" s="121"/>
      <c r="E84" s="96"/>
      <c r="F84" s="96"/>
      <c r="G84" s="96"/>
      <c r="H84" s="96"/>
      <c r="I84" s="96"/>
    </row>
    <row r="85" spans="2:9" ht="12.75">
      <c r="B85" s="120" t="s">
        <v>387</v>
      </c>
      <c r="C85" s="119"/>
      <c r="D85" s="118">
        <f aca="true" t="shared" si="18" ref="D85:I85">D86+D104+D94+D114+D124+D134+D138+D147+D151</f>
        <v>6063054014</v>
      </c>
      <c r="E85" s="118">
        <f t="shared" si="18"/>
        <v>3358112.880000023</v>
      </c>
      <c r="F85" s="118">
        <f t="shared" si="18"/>
        <v>6066412126.88</v>
      </c>
      <c r="G85" s="118">
        <f t="shared" si="18"/>
        <v>2000004250.0999997</v>
      </c>
      <c r="H85" s="118">
        <f t="shared" si="18"/>
        <v>1992717785.4199996</v>
      </c>
      <c r="I85" s="118">
        <f t="shared" si="18"/>
        <v>4066407876.78</v>
      </c>
    </row>
    <row r="86" spans="2:9" ht="12.75">
      <c r="B86" s="115" t="s">
        <v>386</v>
      </c>
      <c r="C86" s="114"/>
      <c r="D86" s="102">
        <f>SUM(D87:D93)</f>
        <v>5796367419</v>
      </c>
      <c r="E86" s="102">
        <f>SUM(E87:E93)</f>
        <v>2.3748725652694702E-08</v>
      </c>
      <c r="F86" s="102">
        <f>SUM(F87:F93)</f>
        <v>5796367419</v>
      </c>
      <c r="G86" s="102">
        <f>SUM(G87:G93)</f>
        <v>1870374844.4699998</v>
      </c>
      <c r="H86" s="102">
        <f>SUM(H87:H93)</f>
        <v>1870374844.4699998</v>
      </c>
      <c r="I86" s="91">
        <f aca="true" t="shared" si="19" ref="I86:I117">F86-G86</f>
        <v>3925992574.53</v>
      </c>
    </row>
    <row r="87" spans="2:9" ht="12.75">
      <c r="B87" s="117" t="s">
        <v>385</v>
      </c>
      <c r="C87" s="116"/>
      <c r="D87" s="102">
        <v>2658853042</v>
      </c>
      <c r="E87" s="91">
        <v>-298685817.31</v>
      </c>
      <c r="F87" s="102">
        <f aca="true" t="shared" si="20" ref="F87:F93">D87+E87</f>
        <v>2360167224.69</v>
      </c>
      <c r="G87" s="91">
        <v>1162007845.06</v>
      </c>
      <c r="H87" s="91">
        <v>1162007845.06</v>
      </c>
      <c r="I87" s="91">
        <f t="shared" si="19"/>
        <v>1198159379.63</v>
      </c>
    </row>
    <row r="88" spans="2:9" ht="12.75">
      <c r="B88" s="117" t="s">
        <v>384</v>
      </c>
      <c r="C88" s="116"/>
      <c r="D88" s="102"/>
      <c r="E88" s="91"/>
      <c r="F88" s="102">
        <f t="shared" si="20"/>
        <v>0</v>
      </c>
      <c r="G88" s="91"/>
      <c r="H88" s="91"/>
      <c r="I88" s="91">
        <f t="shared" si="19"/>
        <v>0</v>
      </c>
    </row>
    <row r="89" spans="2:9" ht="12.75">
      <c r="B89" s="117" t="s">
        <v>383</v>
      </c>
      <c r="C89" s="116"/>
      <c r="D89" s="102">
        <v>1831584368</v>
      </c>
      <c r="E89" s="91">
        <v>-121414615.85</v>
      </c>
      <c r="F89" s="102">
        <f t="shared" si="20"/>
        <v>1710169752.15</v>
      </c>
      <c r="G89" s="91">
        <v>398944923.14</v>
      </c>
      <c r="H89" s="91">
        <v>398944923.14</v>
      </c>
      <c r="I89" s="91">
        <f t="shared" si="19"/>
        <v>1311224829.0100002</v>
      </c>
    </row>
    <row r="90" spans="2:9" ht="12.75">
      <c r="B90" s="117" t="s">
        <v>382</v>
      </c>
      <c r="C90" s="116"/>
      <c r="D90" s="102"/>
      <c r="E90" s="91"/>
      <c r="F90" s="102">
        <f t="shared" si="20"/>
        <v>0</v>
      </c>
      <c r="G90" s="91"/>
      <c r="H90" s="91"/>
      <c r="I90" s="91">
        <f t="shared" si="19"/>
        <v>0</v>
      </c>
    </row>
    <row r="91" spans="2:9" ht="12.75">
      <c r="B91" s="117" t="s">
        <v>381</v>
      </c>
      <c r="C91" s="116"/>
      <c r="D91" s="102">
        <v>1244244872</v>
      </c>
      <c r="E91" s="91">
        <v>417148399.51</v>
      </c>
      <c r="F91" s="102">
        <f t="shared" si="20"/>
        <v>1661393271.51</v>
      </c>
      <c r="G91" s="91">
        <v>290205844.17</v>
      </c>
      <c r="H91" s="91">
        <v>290205844.17</v>
      </c>
      <c r="I91" s="91">
        <f t="shared" si="19"/>
        <v>1371187427.34</v>
      </c>
    </row>
    <row r="92" spans="2:9" ht="12.75">
      <c r="B92" s="117" t="s">
        <v>380</v>
      </c>
      <c r="C92" s="116"/>
      <c r="D92" s="102"/>
      <c r="E92" s="91"/>
      <c r="F92" s="102">
        <f t="shared" si="20"/>
        <v>0</v>
      </c>
      <c r="G92" s="91"/>
      <c r="H92" s="91"/>
      <c r="I92" s="91">
        <f t="shared" si="19"/>
        <v>0</v>
      </c>
    </row>
    <row r="93" spans="2:9" ht="12.75">
      <c r="B93" s="117" t="s">
        <v>379</v>
      </c>
      <c r="C93" s="116"/>
      <c r="D93" s="102">
        <v>61685137</v>
      </c>
      <c r="E93" s="91">
        <v>2952033.65</v>
      </c>
      <c r="F93" s="102">
        <f t="shared" si="20"/>
        <v>64637170.65</v>
      </c>
      <c r="G93" s="91">
        <v>19216232.1</v>
      </c>
      <c r="H93" s="91">
        <v>19216232.1</v>
      </c>
      <c r="I93" s="91">
        <f t="shared" si="19"/>
        <v>45420938.55</v>
      </c>
    </row>
    <row r="94" spans="2:9" ht="12.75">
      <c r="B94" s="115" t="s">
        <v>378</v>
      </c>
      <c r="C94" s="114"/>
      <c r="D94" s="102">
        <f>SUM(D95:D103)</f>
        <v>69334076</v>
      </c>
      <c r="E94" s="102">
        <f>SUM(E95:E103)</f>
        <v>-452081.1600000001</v>
      </c>
      <c r="F94" s="102">
        <f>SUM(F95:F103)</f>
        <v>68881994.83999999</v>
      </c>
      <c r="G94" s="102">
        <f>SUM(G95:G103)</f>
        <v>12642383.27</v>
      </c>
      <c r="H94" s="102">
        <f>SUM(H95:H103)</f>
        <v>6372421.100000001</v>
      </c>
      <c r="I94" s="91">
        <f t="shared" si="19"/>
        <v>56239611.56999999</v>
      </c>
    </row>
    <row r="95" spans="2:9" ht="12.75">
      <c r="B95" s="117" t="s">
        <v>377</v>
      </c>
      <c r="C95" s="116"/>
      <c r="D95" s="102">
        <v>13999095</v>
      </c>
      <c r="E95" s="91">
        <v>225555.09</v>
      </c>
      <c r="F95" s="102">
        <f aca="true" t="shared" si="21" ref="F95:F103">D95+E95</f>
        <v>14224650.09</v>
      </c>
      <c r="G95" s="91">
        <v>1936039.77</v>
      </c>
      <c r="H95" s="91">
        <v>1234907.99</v>
      </c>
      <c r="I95" s="91">
        <f t="shared" si="19"/>
        <v>12288610.32</v>
      </c>
    </row>
    <row r="96" spans="2:9" ht="12.75">
      <c r="B96" s="117" t="s">
        <v>376</v>
      </c>
      <c r="C96" s="116"/>
      <c r="D96" s="102">
        <v>51240000</v>
      </c>
      <c r="E96" s="91">
        <v>-725538.74</v>
      </c>
      <c r="F96" s="102">
        <f t="shared" si="21"/>
        <v>50514461.26</v>
      </c>
      <c r="G96" s="91">
        <v>10490406.16</v>
      </c>
      <c r="H96" s="91">
        <v>4944635.1</v>
      </c>
      <c r="I96" s="91">
        <f t="shared" si="19"/>
        <v>40024055.099999994</v>
      </c>
    </row>
    <row r="97" spans="2:9" ht="12.75">
      <c r="B97" s="117" t="s">
        <v>375</v>
      </c>
      <c r="C97" s="116"/>
      <c r="D97" s="102"/>
      <c r="E97" s="91"/>
      <c r="F97" s="102">
        <f t="shared" si="21"/>
        <v>0</v>
      </c>
      <c r="G97" s="91"/>
      <c r="H97" s="91"/>
      <c r="I97" s="91">
        <f t="shared" si="19"/>
        <v>0</v>
      </c>
    </row>
    <row r="98" spans="2:9" ht="12.75">
      <c r="B98" s="117" t="s">
        <v>374</v>
      </c>
      <c r="C98" s="116"/>
      <c r="D98" s="102">
        <v>0</v>
      </c>
      <c r="E98" s="91">
        <v>84933.87</v>
      </c>
      <c r="F98" s="102">
        <f t="shared" si="21"/>
        <v>84933.87</v>
      </c>
      <c r="G98" s="91">
        <v>84933.87</v>
      </c>
      <c r="H98" s="91">
        <v>84585.87</v>
      </c>
      <c r="I98" s="91">
        <f t="shared" si="19"/>
        <v>0</v>
      </c>
    </row>
    <row r="99" spans="2:9" ht="12.75">
      <c r="B99" s="117" t="s">
        <v>373</v>
      </c>
      <c r="C99" s="116"/>
      <c r="D99" s="102">
        <v>1406870</v>
      </c>
      <c r="E99" s="91">
        <v>109417.72</v>
      </c>
      <c r="F99" s="102">
        <f t="shared" si="21"/>
        <v>1516287.72</v>
      </c>
      <c r="G99" s="91">
        <v>41674.39</v>
      </c>
      <c r="H99" s="91">
        <v>38602.48</v>
      </c>
      <c r="I99" s="91">
        <f t="shared" si="19"/>
        <v>1474613.33</v>
      </c>
    </row>
    <row r="100" spans="2:9" ht="12.75">
      <c r="B100" s="117" t="s">
        <v>372</v>
      </c>
      <c r="C100" s="116"/>
      <c r="D100" s="102">
        <v>750000</v>
      </c>
      <c r="E100" s="91">
        <v>0</v>
      </c>
      <c r="F100" s="102">
        <f t="shared" si="21"/>
        <v>750000</v>
      </c>
      <c r="G100" s="91">
        <v>11000</v>
      </c>
      <c r="H100" s="91">
        <v>11000</v>
      </c>
      <c r="I100" s="91">
        <f t="shared" si="19"/>
        <v>739000</v>
      </c>
    </row>
    <row r="101" spans="2:9" ht="12.75">
      <c r="B101" s="117" t="s">
        <v>371</v>
      </c>
      <c r="C101" s="116"/>
      <c r="D101" s="102">
        <v>1663740</v>
      </c>
      <c r="E101" s="91">
        <v>-138595.2</v>
      </c>
      <c r="F101" s="102">
        <f t="shared" si="21"/>
        <v>1525144.8</v>
      </c>
      <c r="G101" s="91">
        <v>61750.36</v>
      </c>
      <c r="H101" s="91">
        <v>42110.94</v>
      </c>
      <c r="I101" s="91">
        <f t="shared" si="19"/>
        <v>1463394.44</v>
      </c>
    </row>
    <row r="102" spans="2:9" ht="12.75">
      <c r="B102" s="117" t="s">
        <v>370</v>
      </c>
      <c r="C102" s="116"/>
      <c r="D102" s="102"/>
      <c r="E102" s="91"/>
      <c r="F102" s="102">
        <f t="shared" si="21"/>
        <v>0</v>
      </c>
      <c r="G102" s="91"/>
      <c r="H102" s="91"/>
      <c r="I102" s="91">
        <f t="shared" si="19"/>
        <v>0</v>
      </c>
    </row>
    <row r="103" spans="2:9" ht="12.75">
      <c r="B103" s="117" t="s">
        <v>369</v>
      </c>
      <c r="C103" s="116"/>
      <c r="D103" s="102">
        <v>274371</v>
      </c>
      <c r="E103" s="91">
        <v>-7853.9</v>
      </c>
      <c r="F103" s="102">
        <f t="shared" si="21"/>
        <v>266517.1</v>
      </c>
      <c r="G103" s="91">
        <v>16578.72</v>
      </c>
      <c r="H103" s="91">
        <v>16578.72</v>
      </c>
      <c r="I103" s="91">
        <f t="shared" si="19"/>
        <v>249938.37999999998</v>
      </c>
    </row>
    <row r="104" spans="2:9" ht="12.75">
      <c r="B104" s="115" t="s">
        <v>368</v>
      </c>
      <c r="C104" s="114"/>
      <c r="D104" s="102">
        <f>SUM(D105:D113)</f>
        <v>100578115</v>
      </c>
      <c r="E104" s="102">
        <f>SUM(E105:E113)</f>
        <v>3810194.0399999996</v>
      </c>
      <c r="F104" s="102">
        <f>SUM(F105:F113)</f>
        <v>104388309.03999999</v>
      </c>
      <c r="G104" s="102">
        <f>SUM(G105:G113)</f>
        <v>78816612.36</v>
      </c>
      <c r="H104" s="102">
        <f>SUM(H105:H113)</f>
        <v>77800109.85</v>
      </c>
      <c r="I104" s="91">
        <f t="shared" si="19"/>
        <v>25571696.679999992</v>
      </c>
    </row>
    <row r="105" spans="2:9" ht="12.75">
      <c r="B105" s="117" t="s">
        <v>367</v>
      </c>
      <c r="C105" s="116"/>
      <c r="D105" s="102">
        <v>40520500</v>
      </c>
      <c r="E105" s="91">
        <v>-3394405.12</v>
      </c>
      <c r="F105" s="91">
        <f aca="true" t="shared" si="22" ref="F105:F113">D105+E105</f>
        <v>37126094.88</v>
      </c>
      <c r="G105" s="91">
        <v>19077197.84</v>
      </c>
      <c r="H105" s="91">
        <v>18680232.84</v>
      </c>
      <c r="I105" s="91">
        <f t="shared" si="19"/>
        <v>18048897.040000003</v>
      </c>
    </row>
    <row r="106" spans="2:9" ht="12.75">
      <c r="B106" s="117" t="s">
        <v>366</v>
      </c>
      <c r="C106" s="116"/>
      <c r="D106" s="102">
        <v>1650000</v>
      </c>
      <c r="E106" s="91">
        <v>49108.6</v>
      </c>
      <c r="F106" s="91">
        <f t="shared" si="22"/>
        <v>1699108.6</v>
      </c>
      <c r="G106" s="91">
        <v>613109.8</v>
      </c>
      <c r="H106" s="91">
        <v>398231.7</v>
      </c>
      <c r="I106" s="91">
        <f t="shared" si="19"/>
        <v>1085998.8</v>
      </c>
    </row>
    <row r="107" spans="2:9" ht="12.75">
      <c r="B107" s="117" t="s">
        <v>365</v>
      </c>
      <c r="C107" s="116"/>
      <c r="D107" s="102">
        <v>0</v>
      </c>
      <c r="E107" s="91">
        <v>382660</v>
      </c>
      <c r="F107" s="91">
        <f t="shared" si="22"/>
        <v>382660</v>
      </c>
      <c r="G107" s="91">
        <v>0</v>
      </c>
      <c r="H107" s="91">
        <v>0</v>
      </c>
      <c r="I107" s="91">
        <f t="shared" si="19"/>
        <v>382660</v>
      </c>
    </row>
    <row r="108" spans="2:9" ht="12.75">
      <c r="B108" s="117" t="s">
        <v>364</v>
      </c>
      <c r="C108" s="116"/>
      <c r="D108" s="102"/>
      <c r="E108" s="91"/>
      <c r="F108" s="91">
        <f t="shared" si="22"/>
        <v>0</v>
      </c>
      <c r="G108" s="91"/>
      <c r="H108" s="91"/>
      <c r="I108" s="91">
        <f t="shared" si="19"/>
        <v>0</v>
      </c>
    </row>
    <row r="109" spans="2:9" ht="12.75">
      <c r="B109" s="117" t="s">
        <v>363</v>
      </c>
      <c r="C109" s="116"/>
      <c r="D109" s="102">
        <v>2335400</v>
      </c>
      <c r="E109" s="91">
        <v>2269293.51</v>
      </c>
      <c r="F109" s="91">
        <f t="shared" si="22"/>
        <v>4604693.51</v>
      </c>
      <c r="G109" s="91">
        <v>855316.7</v>
      </c>
      <c r="H109" s="91">
        <v>450657.29</v>
      </c>
      <c r="I109" s="91">
        <f t="shared" si="19"/>
        <v>3749376.8099999996</v>
      </c>
    </row>
    <row r="110" spans="2:9" ht="12.75">
      <c r="B110" s="117" t="s">
        <v>362</v>
      </c>
      <c r="C110" s="116"/>
      <c r="D110" s="102">
        <v>150000</v>
      </c>
      <c r="E110" s="91">
        <v>50000</v>
      </c>
      <c r="F110" s="91">
        <f t="shared" si="22"/>
        <v>200000</v>
      </c>
      <c r="G110" s="91">
        <v>0</v>
      </c>
      <c r="H110" s="91">
        <v>0</v>
      </c>
      <c r="I110" s="91">
        <f t="shared" si="19"/>
        <v>200000</v>
      </c>
    </row>
    <row r="111" spans="2:9" ht="12.75">
      <c r="B111" s="117" t="s">
        <v>361</v>
      </c>
      <c r="C111" s="116"/>
      <c r="D111" s="102">
        <v>310000</v>
      </c>
      <c r="E111" s="91">
        <v>386868.55</v>
      </c>
      <c r="F111" s="91">
        <f t="shared" si="22"/>
        <v>696868.55</v>
      </c>
      <c r="G111" s="91">
        <v>125612</v>
      </c>
      <c r="H111" s="91">
        <v>125612</v>
      </c>
      <c r="I111" s="91">
        <f t="shared" si="19"/>
        <v>571256.55</v>
      </c>
    </row>
    <row r="112" spans="2:9" ht="12.75">
      <c r="B112" s="117" t="s">
        <v>360</v>
      </c>
      <c r="C112" s="116"/>
      <c r="D112" s="102">
        <v>1500000</v>
      </c>
      <c r="E112" s="91">
        <v>-10661.5</v>
      </c>
      <c r="F112" s="91">
        <f t="shared" si="22"/>
        <v>1489338.5</v>
      </c>
      <c r="G112" s="91">
        <v>0</v>
      </c>
      <c r="H112" s="91">
        <v>0</v>
      </c>
      <c r="I112" s="91">
        <f t="shared" si="19"/>
        <v>1489338.5</v>
      </c>
    </row>
    <row r="113" spans="2:9" ht="12.75">
      <c r="B113" s="117" t="s">
        <v>359</v>
      </c>
      <c r="C113" s="116"/>
      <c r="D113" s="102">
        <v>54112215</v>
      </c>
      <c r="E113" s="91">
        <v>4077330</v>
      </c>
      <c r="F113" s="91">
        <f t="shared" si="22"/>
        <v>58189545</v>
      </c>
      <c r="G113" s="91">
        <v>58145376.02</v>
      </c>
      <c r="H113" s="91">
        <v>58145376.02</v>
      </c>
      <c r="I113" s="91">
        <f t="shared" si="19"/>
        <v>44168.97999999672</v>
      </c>
    </row>
    <row r="114" spans="2:9" ht="25.5" customHeight="1">
      <c r="B114" s="201" t="s">
        <v>358</v>
      </c>
      <c r="C114" s="202"/>
      <c r="D114" s="102">
        <f>SUM(D115:D123)</f>
        <v>96774404</v>
      </c>
      <c r="E114" s="102">
        <f>SUM(E115:E123)</f>
        <v>0</v>
      </c>
      <c r="F114" s="102">
        <f>SUM(F115:F123)</f>
        <v>96774404</v>
      </c>
      <c r="G114" s="102">
        <f>SUM(G115:G123)</f>
        <v>38170410</v>
      </c>
      <c r="H114" s="102">
        <f>SUM(H115:H123)</f>
        <v>38170410</v>
      </c>
      <c r="I114" s="91">
        <f t="shared" si="19"/>
        <v>58603994</v>
      </c>
    </row>
    <row r="115" spans="2:9" ht="12.75">
      <c r="B115" s="117" t="s">
        <v>357</v>
      </c>
      <c r="C115" s="116"/>
      <c r="D115" s="102">
        <v>96774404</v>
      </c>
      <c r="E115" s="91">
        <v>0</v>
      </c>
      <c r="F115" s="91">
        <f aca="true" t="shared" si="23" ref="F115:F123">D115+E115</f>
        <v>96774404</v>
      </c>
      <c r="G115" s="91">
        <v>38170410</v>
      </c>
      <c r="H115" s="91">
        <v>38170410</v>
      </c>
      <c r="I115" s="91">
        <f t="shared" si="19"/>
        <v>58603994</v>
      </c>
    </row>
    <row r="116" spans="2:9" ht="12.75">
      <c r="B116" s="117" t="s">
        <v>356</v>
      </c>
      <c r="C116" s="116"/>
      <c r="D116" s="102"/>
      <c r="E116" s="91"/>
      <c r="F116" s="91">
        <f t="shared" si="23"/>
        <v>0</v>
      </c>
      <c r="G116" s="91"/>
      <c r="H116" s="91"/>
      <c r="I116" s="91">
        <f t="shared" si="19"/>
        <v>0</v>
      </c>
    </row>
    <row r="117" spans="2:9" ht="12.75">
      <c r="B117" s="117" t="s">
        <v>355</v>
      </c>
      <c r="C117" s="116"/>
      <c r="D117" s="102"/>
      <c r="E117" s="91"/>
      <c r="F117" s="91">
        <f t="shared" si="23"/>
        <v>0</v>
      </c>
      <c r="G117" s="91"/>
      <c r="H117" s="91"/>
      <c r="I117" s="91">
        <f t="shared" si="19"/>
        <v>0</v>
      </c>
    </row>
    <row r="118" spans="2:9" ht="12.75">
      <c r="B118" s="117" t="s">
        <v>354</v>
      </c>
      <c r="C118" s="116"/>
      <c r="D118" s="102"/>
      <c r="E118" s="91"/>
      <c r="F118" s="91">
        <f t="shared" si="23"/>
        <v>0</v>
      </c>
      <c r="G118" s="91"/>
      <c r="H118" s="91"/>
      <c r="I118" s="91">
        <f aca="true" t="shared" si="24" ref="I118:I149">F118-G118</f>
        <v>0</v>
      </c>
    </row>
    <row r="119" spans="2:9" ht="12.75">
      <c r="B119" s="117" t="s">
        <v>353</v>
      </c>
      <c r="C119" s="116"/>
      <c r="D119" s="102"/>
      <c r="E119" s="91"/>
      <c r="F119" s="91">
        <f t="shared" si="23"/>
        <v>0</v>
      </c>
      <c r="G119" s="91"/>
      <c r="H119" s="91"/>
      <c r="I119" s="91">
        <f t="shared" si="24"/>
        <v>0</v>
      </c>
    </row>
    <row r="120" spans="2:9" ht="12.75">
      <c r="B120" s="117" t="s">
        <v>352</v>
      </c>
      <c r="C120" s="116"/>
      <c r="D120" s="102"/>
      <c r="E120" s="91"/>
      <c r="F120" s="91">
        <f t="shared" si="23"/>
        <v>0</v>
      </c>
      <c r="G120" s="91"/>
      <c r="H120" s="91"/>
      <c r="I120" s="91">
        <f t="shared" si="24"/>
        <v>0</v>
      </c>
    </row>
    <row r="121" spans="2:9" ht="12.75">
      <c r="B121" s="117" t="s">
        <v>351</v>
      </c>
      <c r="C121" s="116"/>
      <c r="D121" s="102"/>
      <c r="E121" s="91"/>
      <c r="F121" s="91">
        <f t="shared" si="23"/>
        <v>0</v>
      </c>
      <c r="G121" s="91"/>
      <c r="H121" s="91"/>
      <c r="I121" s="91">
        <f t="shared" si="24"/>
        <v>0</v>
      </c>
    </row>
    <row r="122" spans="2:9" ht="12.75">
      <c r="B122" s="117" t="s">
        <v>350</v>
      </c>
      <c r="C122" s="116"/>
      <c r="D122" s="102"/>
      <c r="E122" s="91"/>
      <c r="F122" s="91">
        <f t="shared" si="23"/>
        <v>0</v>
      </c>
      <c r="G122" s="91"/>
      <c r="H122" s="91"/>
      <c r="I122" s="91">
        <f t="shared" si="24"/>
        <v>0</v>
      </c>
    </row>
    <row r="123" spans="2:9" ht="12.75">
      <c r="B123" s="117" t="s">
        <v>349</v>
      </c>
      <c r="C123" s="116"/>
      <c r="D123" s="102"/>
      <c r="E123" s="91"/>
      <c r="F123" s="91">
        <f t="shared" si="23"/>
        <v>0</v>
      </c>
      <c r="G123" s="91"/>
      <c r="H123" s="91"/>
      <c r="I123" s="91">
        <f t="shared" si="24"/>
        <v>0</v>
      </c>
    </row>
    <row r="124" spans="2:9" ht="12.75">
      <c r="B124" s="115" t="s">
        <v>348</v>
      </c>
      <c r="C124" s="114"/>
      <c r="D124" s="102">
        <f>SUM(D125:D133)</f>
        <v>0</v>
      </c>
      <c r="E124" s="102">
        <f>SUM(E125:E133)</f>
        <v>0</v>
      </c>
      <c r="F124" s="102">
        <f>SUM(F125:F133)</f>
        <v>0</v>
      </c>
      <c r="G124" s="102">
        <f>SUM(G125:G133)</f>
        <v>0</v>
      </c>
      <c r="H124" s="102">
        <f>SUM(H125:H133)</f>
        <v>0</v>
      </c>
      <c r="I124" s="91">
        <f t="shared" si="24"/>
        <v>0</v>
      </c>
    </row>
    <row r="125" spans="2:9" ht="12.75">
      <c r="B125" s="117" t="s">
        <v>347</v>
      </c>
      <c r="C125" s="116"/>
      <c r="D125" s="102">
        <v>0</v>
      </c>
      <c r="E125" s="91">
        <v>0</v>
      </c>
      <c r="F125" s="91">
        <f aca="true" t="shared" si="25" ref="F125:F133">D125+E125</f>
        <v>0</v>
      </c>
      <c r="G125" s="91">
        <v>0</v>
      </c>
      <c r="H125" s="91">
        <v>0</v>
      </c>
      <c r="I125" s="91">
        <f t="shared" si="24"/>
        <v>0</v>
      </c>
    </row>
    <row r="126" spans="2:9" ht="12.75">
      <c r="B126" s="117" t="s">
        <v>346</v>
      </c>
      <c r="C126" s="116"/>
      <c r="D126" s="102"/>
      <c r="E126" s="91"/>
      <c r="F126" s="91">
        <f t="shared" si="25"/>
        <v>0</v>
      </c>
      <c r="G126" s="91"/>
      <c r="H126" s="91"/>
      <c r="I126" s="91">
        <f t="shared" si="24"/>
        <v>0</v>
      </c>
    </row>
    <row r="127" spans="2:9" ht="12.75">
      <c r="B127" s="117" t="s">
        <v>345</v>
      </c>
      <c r="C127" s="116"/>
      <c r="D127" s="102"/>
      <c r="E127" s="91"/>
      <c r="F127" s="91">
        <f t="shared" si="25"/>
        <v>0</v>
      </c>
      <c r="G127" s="91"/>
      <c r="H127" s="91"/>
      <c r="I127" s="91">
        <f t="shared" si="24"/>
        <v>0</v>
      </c>
    </row>
    <row r="128" spans="2:9" ht="12.75">
      <c r="B128" s="117" t="s">
        <v>344</v>
      </c>
      <c r="C128" s="116"/>
      <c r="D128" s="102"/>
      <c r="E128" s="91"/>
      <c r="F128" s="91">
        <f t="shared" si="25"/>
        <v>0</v>
      </c>
      <c r="G128" s="91"/>
      <c r="H128" s="91"/>
      <c r="I128" s="91">
        <f t="shared" si="24"/>
        <v>0</v>
      </c>
    </row>
    <row r="129" spans="2:9" ht="12.75">
      <c r="B129" s="117" t="s">
        <v>343</v>
      </c>
      <c r="C129" s="116"/>
      <c r="D129" s="102"/>
      <c r="E129" s="91"/>
      <c r="F129" s="91">
        <f t="shared" si="25"/>
        <v>0</v>
      </c>
      <c r="G129" s="91"/>
      <c r="H129" s="91"/>
      <c r="I129" s="91">
        <f t="shared" si="24"/>
        <v>0</v>
      </c>
    </row>
    <row r="130" spans="2:9" ht="12.75">
      <c r="B130" s="117" t="s">
        <v>342</v>
      </c>
      <c r="C130" s="116"/>
      <c r="D130" s="102"/>
      <c r="E130" s="91"/>
      <c r="F130" s="91">
        <f t="shared" si="25"/>
        <v>0</v>
      </c>
      <c r="G130" s="91"/>
      <c r="H130" s="91"/>
      <c r="I130" s="91">
        <f t="shared" si="24"/>
        <v>0</v>
      </c>
    </row>
    <row r="131" spans="2:9" ht="12.75">
      <c r="B131" s="117" t="s">
        <v>341</v>
      </c>
      <c r="C131" s="116"/>
      <c r="D131" s="102"/>
      <c r="E131" s="91"/>
      <c r="F131" s="91">
        <f t="shared" si="25"/>
        <v>0</v>
      </c>
      <c r="G131" s="91"/>
      <c r="H131" s="91"/>
      <c r="I131" s="91">
        <f t="shared" si="24"/>
        <v>0</v>
      </c>
    </row>
    <row r="132" spans="2:9" ht="12.75">
      <c r="B132" s="117" t="s">
        <v>340</v>
      </c>
      <c r="C132" s="116"/>
      <c r="D132" s="102"/>
      <c r="E132" s="91"/>
      <c r="F132" s="91">
        <f t="shared" si="25"/>
        <v>0</v>
      </c>
      <c r="G132" s="91"/>
      <c r="H132" s="91"/>
      <c r="I132" s="91">
        <f t="shared" si="24"/>
        <v>0</v>
      </c>
    </row>
    <row r="133" spans="2:9" ht="12.75">
      <c r="B133" s="117" t="s">
        <v>339</v>
      </c>
      <c r="C133" s="116"/>
      <c r="D133" s="102">
        <v>0</v>
      </c>
      <c r="E133" s="91">
        <v>0</v>
      </c>
      <c r="F133" s="91">
        <f t="shared" si="25"/>
        <v>0</v>
      </c>
      <c r="G133" s="91">
        <v>0</v>
      </c>
      <c r="H133" s="91">
        <v>0</v>
      </c>
      <c r="I133" s="91">
        <f t="shared" si="24"/>
        <v>0</v>
      </c>
    </row>
    <row r="134" spans="2:9" ht="12.75">
      <c r="B134" s="115" t="s">
        <v>338</v>
      </c>
      <c r="C134" s="114"/>
      <c r="D134" s="102">
        <f>SUM(D135:D137)</f>
        <v>0</v>
      </c>
      <c r="E134" s="102">
        <f>SUM(E135:E137)</f>
        <v>0</v>
      </c>
      <c r="F134" s="102">
        <f>SUM(F135:F137)</f>
        <v>0</v>
      </c>
      <c r="G134" s="102">
        <f>SUM(G135:G137)</f>
        <v>0</v>
      </c>
      <c r="H134" s="102">
        <f>SUM(H135:H137)</f>
        <v>0</v>
      </c>
      <c r="I134" s="91">
        <f t="shared" si="24"/>
        <v>0</v>
      </c>
    </row>
    <row r="135" spans="2:9" ht="12.75">
      <c r="B135" s="117" t="s">
        <v>337</v>
      </c>
      <c r="C135" s="116"/>
      <c r="D135" s="102"/>
      <c r="E135" s="91"/>
      <c r="F135" s="91">
        <f>D135+E135</f>
        <v>0</v>
      </c>
      <c r="G135" s="91"/>
      <c r="H135" s="91"/>
      <c r="I135" s="91">
        <f t="shared" si="24"/>
        <v>0</v>
      </c>
    </row>
    <row r="136" spans="2:9" ht="12.75">
      <c r="B136" s="117" t="s">
        <v>336</v>
      </c>
      <c r="C136" s="116"/>
      <c r="D136" s="102"/>
      <c r="E136" s="91"/>
      <c r="F136" s="91">
        <f>D136+E136</f>
        <v>0</v>
      </c>
      <c r="G136" s="91"/>
      <c r="H136" s="91"/>
      <c r="I136" s="91">
        <f t="shared" si="24"/>
        <v>0</v>
      </c>
    </row>
    <row r="137" spans="2:9" ht="12.75">
      <c r="B137" s="117" t="s">
        <v>335</v>
      </c>
      <c r="C137" s="116"/>
      <c r="D137" s="102"/>
      <c r="E137" s="91"/>
      <c r="F137" s="91">
        <f>D137+E137</f>
        <v>0</v>
      </c>
      <c r="G137" s="91"/>
      <c r="H137" s="91"/>
      <c r="I137" s="91">
        <f t="shared" si="24"/>
        <v>0</v>
      </c>
    </row>
    <row r="138" spans="2:9" ht="12.75">
      <c r="B138" s="115" t="s">
        <v>334</v>
      </c>
      <c r="C138" s="114"/>
      <c r="D138" s="102">
        <f>SUM(D139:D146)</f>
        <v>0</v>
      </c>
      <c r="E138" s="102">
        <f>SUM(E139:E146)</f>
        <v>0</v>
      </c>
      <c r="F138" s="102">
        <f>F139+F140+F141+F142+F143+F145+F146</f>
        <v>0</v>
      </c>
      <c r="G138" s="102">
        <f>SUM(G139:G146)</f>
        <v>0</v>
      </c>
      <c r="H138" s="102">
        <f>SUM(H139:H146)</f>
        <v>0</v>
      </c>
      <c r="I138" s="91">
        <f t="shared" si="24"/>
        <v>0</v>
      </c>
    </row>
    <row r="139" spans="2:9" ht="12.75">
      <c r="B139" s="117" t="s">
        <v>333</v>
      </c>
      <c r="C139" s="116"/>
      <c r="D139" s="102"/>
      <c r="E139" s="91"/>
      <c r="F139" s="91">
        <f aca="true" t="shared" si="26" ref="F139:F146">D139+E139</f>
        <v>0</v>
      </c>
      <c r="G139" s="91"/>
      <c r="H139" s="91"/>
      <c r="I139" s="91">
        <f t="shared" si="24"/>
        <v>0</v>
      </c>
    </row>
    <row r="140" spans="2:9" ht="12.75">
      <c r="B140" s="117" t="s">
        <v>332</v>
      </c>
      <c r="C140" s="116"/>
      <c r="D140" s="102"/>
      <c r="E140" s="91"/>
      <c r="F140" s="91">
        <f t="shared" si="26"/>
        <v>0</v>
      </c>
      <c r="G140" s="91"/>
      <c r="H140" s="91"/>
      <c r="I140" s="91">
        <f t="shared" si="24"/>
        <v>0</v>
      </c>
    </row>
    <row r="141" spans="2:9" ht="12.75">
      <c r="B141" s="117" t="s">
        <v>331</v>
      </c>
      <c r="C141" s="116"/>
      <c r="D141" s="102"/>
      <c r="E141" s="91"/>
      <c r="F141" s="91">
        <f t="shared" si="26"/>
        <v>0</v>
      </c>
      <c r="G141" s="91"/>
      <c r="H141" s="91"/>
      <c r="I141" s="91">
        <f t="shared" si="24"/>
        <v>0</v>
      </c>
    </row>
    <row r="142" spans="2:9" ht="12.75">
      <c r="B142" s="117" t="s">
        <v>330</v>
      </c>
      <c r="C142" s="116"/>
      <c r="D142" s="102"/>
      <c r="E142" s="91"/>
      <c r="F142" s="91">
        <f t="shared" si="26"/>
        <v>0</v>
      </c>
      <c r="G142" s="91"/>
      <c r="H142" s="91"/>
      <c r="I142" s="91">
        <f t="shared" si="24"/>
        <v>0</v>
      </c>
    </row>
    <row r="143" spans="2:9" ht="12.75">
      <c r="B143" s="117" t="s">
        <v>329</v>
      </c>
      <c r="C143" s="116"/>
      <c r="D143" s="102"/>
      <c r="E143" s="91"/>
      <c r="F143" s="91">
        <f t="shared" si="26"/>
        <v>0</v>
      </c>
      <c r="G143" s="91"/>
      <c r="H143" s="91"/>
      <c r="I143" s="91">
        <f t="shared" si="24"/>
        <v>0</v>
      </c>
    </row>
    <row r="144" spans="2:9" ht="12.75">
      <c r="B144" s="117" t="s">
        <v>328</v>
      </c>
      <c r="C144" s="116"/>
      <c r="D144" s="102"/>
      <c r="E144" s="91"/>
      <c r="F144" s="91">
        <f t="shared" si="26"/>
        <v>0</v>
      </c>
      <c r="G144" s="91"/>
      <c r="H144" s="91"/>
      <c r="I144" s="91">
        <f t="shared" si="24"/>
        <v>0</v>
      </c>
    </row>
    <row r="145" spans="2:9" ht="12.75">
      <c r="B145" s="117" t="s">
        <v>327</v>
      </c>
      <c r="C145" s="116"/>
      <c r="D145" s="102"/>
      <c r="E145" s="91"/>
      <c r="F145" s="91">
        <f t="shared" si="26"/>
        <v>0</v>
      </c>
      <c r="G145" s="91"/>
      <c r="H145" s="91"/>
      <c r="I145" s="91">
        <f t="shared" si="24"/>
        <v>0</v>
      </c>
    </row>
    <row r="146" spans="2:9" ht="12.75">
      <c r="B146" s="117" t="s">
        <v>326</v>
      </c>
      <c r="C146" s="116"/>
      <c r="D146" s="102"/>
      <c r="E146" s="91"/>
      <c r="F146" s="91">
        <f t="shared" si="26"/>
        <v>0</v>
      </c>
      <c r="G146" s="91"/>
      <c r="H146" s="91"/>
      <c r="I146" s="91">
        <f t="shared" si="24"/>
        <v>0</v>
      </c>
    </row>
    <row r="147" spans="2:9" ht="12.75">
      <c r="B147" s="115" t="s">
        <v>325</v>
      </c>
      <c r="C147" s="114"/>
      <c r="D147" s="102">
        <f>SUM(D148:D150)</f>
        <v>0</v>
      </c>
      <c r="E147" s="102">
        <f>SUM(E148:E150)</f>
        <v>0</v>
      </c>
      <c r="F147" s="102">
        <f>SUM(F148:F150)</f>
        <v>0</v>
      </c>
      <c r="G147" s="102">
        <f>SUM(G148:G150)</f>
        <v>0</v>
      </c>
      <c r="H147" s="102">
        <f>SUM(H148:H150)</f>
        <v>0</v>
      </c>
      <c r="I147" s="91">
        <f t="shared" si="24"/>
        <v>0</v>
      </c>
    </row>
    <row r="148" spans="2:9" ht="12.75">
      <c r="B148" s="117" t="s">
        <v>324</v>
      </c>
      <c r="C148" s="116"/>
      <c r="D148" s="102"/>
      <c r="E148" s="91"/>
      <c r="F148" s="91">
        <f>D148+E148</f>
        <v>0</v>
      </c>
      <c r="G148" s="91"/>
      <c r="H148" s="91"/>
      <c r="I148" s="91">
        <f t="shared" si="24"/>
        <v>0</v>
      </c>
    </row>
    <row r="149" spans="2:9" ht="12.75">
      <c r="B149" s="117" t="s">
        <v>323</v>
      </c>
      <c r="C149" s="116"/>
      <c r="D149" s="102"/>
      <c r="E149" s="91"/>
      <c r="F149" s="91">
        <f>D149+E149</f>
        <v>0</v>
      </c>
      <c r="G149" s="91"/>
      <c r="H149" s="91"/>
      <c r="I149" s="91">
        <f t="shared" si="24"/>
        <v>0</v>
      </c>
    </row>
    <row r="150" spans="2:9" ht="12.75">
      <c r="B150" s="117" t="s">
        <v>322</v>
      </c>
      <c r="C150" s="116"/>
      <c r="D150" s="102"/>
      <c r="E150" s="91"/>
      <c r="F150" s="91">
        <f>D150+E150</f>
        <v>0</v>
      </c>
      <c r="G150" s="91"/>
      <c r="H150" s="91"/>
      <c r="I150" s="91">
        <f aca="true" t="shared" si="27" ref="I150:I158">F150-G150</f>
        <v>0</v>
      </c>
    </row>
    <row r="151" spans="2:9" ht="12.75">
      <c r="B151" s="115" t="s">
        <v>321</v>
      </c>
      <c r="C151" s="114"/>
      <c r="D151" s="102">
        <f>SUM(D152:D158)</f>
        <v>0</v>
      </c>
      <c r="E151" s="102">
        <f>SUM(E152:E158)</f>
        <v>0</v>
      </c>
      <c r="F151" s="102">
        <f>SUM(F152:F158)</f>
        <v>0</v>
      </c>
      <c r="G151" s="102">
        <f>SUM(G152:G158)</f>
        <v>0</v>
      </c>
      <c r="H151" s="102">
        <f>SUM(H152:H158)</f>
        <v>0</v>
      </c>
      <c r="I151" s="91">
        <f t="shared" si="27"/>
        <v>0</v>
      </c>
    </row>
    <row r="152" spans="2:9" ht="12.75">
      <c r="B152" s="117" t="s">
        <v>320</v>
      </c>
      <c r="C152" s="116"/>
      <c r="D152" s="102"/>
      <c r="E152" s="91"/>
      <c r="F152" s="91">
        <f aca="true" t="shared" si="28" ref="F152:F158">D152+E152</f>
        <v>0</v>
      </c>
      <c r="G152" s="91"/>
      <c r="H152" s="91"/>
      <c r="I152" s="91">
        <f t="shared" si="27"/>
        <v>0</v>
      </c>
    </row>
    <row r="153" spans="2:9" ht="12.75">
      <c r="B153" s="117" t="s">
        <v>319</v>
      </c>
      <c r="C153" s="116"/>
      <c r="D153" s="102"/>
      <c r="E153" s="91"/>
      <c r="F153" s="91">
        <f t="shared" si="28"/>
        <v>0</v>
      </c>
      <c r="G153" s="91"/>
      <c r="H153" s="91"/>
      <c r="I153" s="91">
        <f t="shared" si="27"/>
        <v>0</v>
      </c>
    </row>
    <row r="154" spans="2:9" ht="12.75">
      <c r="B154" s="117" t="s">
        <v>318</v>
      </c>
      <c r="C154" s="116"/>
      <c r="D154" s="102"/>
      <c r="E154" s="91"/>
      <c r="F154" s="91">
        <f t="shared" si="28"/>
        <v>0</v>
      </c>
      <c r="G154" s="91"/>
      <c r="H154" s="91"/>
      <c r="I154" s="91">
        <f t="shared" si="27"/>
        <v>0</v>
      </c>
    </row>
    <row r="155" spans="2:9" ht="12.75">
      <c r="B155" s="117" t="s">
        <v>317</v>
      </c>
      <c r="C155" s="116"/>
      <c r="D155" s="102"/>
      <c r="E155" s="91"/>
      <c r="F155" s="91">
        <f t="shared" si="28"/>
        <v>0</v>
      </c>
      <c r="G155" s="91"/>
      <c r="H155" s="91"/>
      <c r="I155" s="91">
        <f t="shared" si="27"/>
        <v>0</v>
      </c>
    </row>
    <row r="156" spans="2:9" ht="12.75">
      <c r="B156" s="117" t="s">
        <v>316</v>
      </c>
      <c r="C156" s="116"/>
      <c r="D156" s="102"/>
      <c r="E156" s="91"/>
      <c r="F156" s="91">
        <f t="shared" si="28"/>
        <v>0</v>
      </c>
      <c r="G156" s="91"/>
      <c r="H156" s="91"/>
      <c r="I156" s="91">
        <f t="shared" si="27"/>
        <v>0</v>
      </c>
    </row>
    <row r="157" spans="2:9" ht="12.75">
      <c r="B157" s="117" t="s">
        <v>315</v>
      </c>
      <c r="C157" s="116"/>
      <c r="D157" s="102"/>
      <c r="E157" s="91"/>
      <c r="F157" s="91">
        <f t="shared" si="28"/>
        <v>0</v>
      </c>
      <c r="G157" s="91"/>
      <c r="H157" s="91"/>
      <c r="I157" s="91">
        <f t="shared" si="27"/>
        <v>0</v>
      </c>
    </row>
    <row r="158" spans="2:9" ht="12.75">
      <c r="B158" s="117" t="s">
        <v>314</v>
      </c>
      <c r="C158" s="116"/>
      <c r="D158" s="102"/>
      <c r="E158" s="91"/>
      <c r="F158" s="91">
        <f t="shared" si="28"/>
        <v>0</v>
      </c>
      <c r="G158" s="91"/>
      <c r="H158" s="91"/>
      <c r="I158" s="91">
        <f t="shared" si="27"/>
        <v>0</v>
      </c>
    </row>
    <row r="159" spans="2:9" ht="12.75">
      <c r="B159" s="115"/>
      <c r="C159" s="114"/>
      <c r="D159" s="102"/>
      <c r="E159" s="91"/>
      <c r="F159" s="91"/>
      <c r="G159" s="91"/>
      <c r="H159" s="91"/>
      <c r="I159" s="91"/>
    </row>
    <row r="160" spans="2:9" ht="12.75">
      <c r="B160" s="113" t="s">
        <v>313</v>
      </c>
      <c r="C160" s="112"/>
      <c r="D160" s="111">
        <f aca="true" t="shared" si="29" ref="D160:I160">D10+D85</f>
        <v>6199833761</v>
      </c>
      <c r="E160" s="111">
        <f t="shared" si="29"/>
        <v>7525493.2400000235</v>
      </c>
      <c r="F160" s="111">
        <f t="shared" si="29"/>
        <v>6207359254.24</v>
      </c>
      <c r="G160" s="111">
        <f t="shared" si="29"/>
        <v>2046246517.1999996</v>
      </c>
      <c r="H160" s="111">
        <f t="shared" si="29"/>
        <v>2034157577.5399995</v>
      </c>
      <c r="I160" s="111">
        <f t="shared" si="29"/>
        <v>4161112737.0400004</v>
      </c>
    </row>
    <row r="161" spans="2:9" ht="13.5" thickBot="1">
      <c r="B161" s="110"/>
      <c r="C161" s="109"/>
      <c r="D161" s="108"/>
      <c r="E161" s="87"/>
      <c r="F161" s="87"/>
      <c r="G161" s="87"/>
      <c r="H161" s="87"/>
      <c r="I161" s="8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3"/>
  <rowBreaks count="1" manualBreakCount="1">
    <brk id="84" max="255" man="1"/>
  </rowBreaks>
  <legacyDrawing r:id="rId2"/>
  <oleObjects>
    <oleObject progId="Excel.Sheet.12" shapeId="636127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22"/>
  <sheetViews>
    <sheetView view="pageBreakPreview" zoomScale="60" zoomScalePageLayoutView="0" workbookViewId="0" topLeftCell="A1">
      <pane ySplit="8" topLeftCell="A156" activePane="bottomLeft" state="frozen"/>
      <selection pane="topLeft" activeCell="C79" sqref="C79"/>
      <selection pane="bottomLeft" activeCell="C79" sqref="C7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421875" style="1" bestFit="1" customWidth="1"/>
    <col min="4" max="4" width="17.57421875" style="1" bestFit="1" customWidth="1"/>
    <col min="5" max="5" width="18.421875" style="1" bestFit="1" customWidth="1"/>
    <col min="6" max="6" width="19.00390625" style="1" bestFit="1" customWidth="1"/>
    <col min="7" max="7" width="17.71093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3" t="s">
        <v>394</v>
      </c>
      <c r="C3" s="212"/>
      <c r="D3" s="212"/>
      <c r="E3" s="212"/>
      <c r="F3" s="212"/>
      <c r="G3" s="212"/>
      <c r="H3" s="165"/>
    </row>
    <row r="4" spans="2:8" ht="12.75">
      <c r="B4" s="163" t="s">
        <v>482</v>
      </c>
      <c r="C4" s="212"/>
      <c r="D4" s="212"/>
      <c r="E4" s="212"/>
      <c r="F4" s="212"/>
      <c r="G4" s="212"/>
      <c r="H4" s="165"/>
    </row>
    <row r="5" spans="2:8" ht="12.75">
      <c r="B5" s="163" t="s">
        <v>173</v>
      </c>
      <c r="C5" s="212"/>
      <c r="D5" s="212"/>
      <c r="E5" s="212"/>
      <c r="F5" s="212"/>
      <c r="G5" s="212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87" t="s">
        <v>2</v>
      </c>
      <c r="C7" s="206" t="s">
        <v>392</v>
      </c>
      <c r="D7" s="207"/>
      <c r="E7" s="207"/>
      <c r="F7" s="207"/>
      <c r="G7" s="208"/>
      <c r="H7" s="187" t="s">
        <v>391</v>
      </c>
    </row>
    <row r="8" spans="2:8" ht="26.25" thickBot="1">
      <c r="B8" s="188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88"/>
    </row>
    <row r="9" spans="2:8" ht="12.75">
      <c r="B9" s="129" t="s">
        <v>481</v>
      </c>
      <c r="C9" s="135">
        <f aca="true" t="shared" si="0" ref="C9:H9">SUM(C10:C94)</f>
        <v>136779747</v>
      </c>
      <c r="D9" s="135">
        <f t="shared" si="0"/>
        <v>4167380.3599999994</v>
      </c>
      <c r="E9" s="135">
        <f t="shared" si="0"/>
        <v>140947127.36</v>
      </c>
      <c r="F9" s="135">
        <f t="shared" si="0"/>
        <v>46242267.1</v>
      </c>
      <c r="G9" s="135">
        <f t="shared" si="0"/>
        <v>41439792.11999999</v>
      </c>
      <c r="H9" s="135">
        <f t="shared" si="0"/>
        <v>94704860.26000004</v>
      </c>
    </row>
    <row r="10" spans="2:8" ht="12.75" customHeight="1">
      <c r="B10" s="131" t="s">
        <v>479</v>
      </c>
      <c r="C10" s="132">
        <v>3368271.32</v>
      </c>
      <c r="D10" s="132">
        <v>167464.02</v>
      </c>
      <c r="E10" s="132">
        <f aca="true" t="shared" si="1" ref="E10:E41">C10+D10</f>
        <v>3535735.34</v>
      </c>
      <c r="F10" s="132">
        <v>1669984.03</v>
      </c>
      <c r="G10" s="132">
        <v>1495884.86</v>
      </c>
      <c r="H10" s="91">
        <f aca="true" t="shared" si="2" ref="H10:H41">E10-F10</f>
        <v>1865751.3099999998</v>
      </c>
    </row>
    <row r="11" spans="2:8" ht="12.75">
      <c r="B11" s="131" t="s">
        <v>478</v>
      </c>
      <c r="C11" s="9">
        <v>37000</v>
      </c>
      <c r="D11" s="9">
        <v>0</v>
      </c>
      <c r="E11" s="9">
        <f t="shared" si="1"/>
        <v>37000</v>
      </c>
      <c r="F11" s="9">
        <v>0</v>
      </c>
      <c r="G11" s="9">
        <v>0</v>
      </c>
      <c r="H11" s="91">
        <f t="shared" si="2"/>
        <v>37000</v>
      </c>
    </row>
    <row r="12" spans="2:8" ht="12.75">
      <c r="B12" s="131" t="s">
        <v>477</v>
      </c>
      <c r="C12" s="9">
        <v>402052</v>
      </c>
      <c r="D12" s="9">
        <v>77952</v>
      </c>
      <c r="E12" s="9">
        <f t="shared" si="1"/>
        <v>480004</v>
      </c>
      <c r="F12" s="9">
        <v>164344.65</v>
      </c>
      <c r="G12" s="9">
        <v>86392.65</v>
      </c>
      <c r="H12" s="91">
        <f t="shared" si="2"/>
        <v>315659.35</v>
      </c>
    </row>
    <row r="13" spans="2:8" ht="12.75">
      <c r="B13" s="131" t="s">
        <v>476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1">
        <f t="shared" si="2"/>
        <v>0</v>
      </c>
    </row>
    <row r="14" spans="2:8" ht="12.75">
      <c r="B14" s="131" t="s">
        <v>475</v>
      </c>
      <c r="C14" s="9">
        <v>14000</v>
      </c>
      <c r="D14" s="9">
        <v>35493.58</v>
      </c>
      <c r="E14" s="9">
        <f t="shared" si="1"/>
        <v>49493.58</v>
      </c>
      <c r="F14" s="9">
        <v>37911.02</v>
      </c>
      <c r="G14" s="9">
        <v>37911.02</v>
      </c>
      <c r="H14" s="91">
        <f t="shared" si="2"/>
        <v>11582.560000000005</v>
      </c>
    </row>
    <row r="15" spans="2:8" ht="12.75">
      <c r="B15" s="131" t="s">
        <v>474</v>
      </c>
      <c r="C15" s="9">
        <v>641160</v>
      </c>
      <c r="D15" s="9">
        <v>-20000</v>
      </c>
      <c r="E15" s="9">
        <f t="shared" si="1"/>
        <v>621160</v>
      </c>
      <c r="F15" s="9">
        <v>137423.11</v>
      </c>
      <c r="G15" s="9">
        <v>137423.11</v>
      </c>
      <c r="H15" s="91">
        <f t="shared" si="2"/>
        <v>483736.89</v>
      </c>
    </row>
    <row r="16" spans="2:8" ht="12.75">
      <c r="B16" s="131" t="s">
        <v>473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1">
        <f t="shared" si="2"/>
        <v>0</v>
      </c>
    </row>
    <row r="17" spans="2:8" ht="12.75">
      <c r="B17" s="131" t="s">
        <v>472</v>
      </c>
      <c r="C17" s="9">
        <v>387548</v>
      </c>
      <c r="D17" s="9">
        <v>52548.15</v>
      </c>
      <c r="E17" s="9">
        <f t="shared" si="1"/>
        <v>440096.15</v>
      </c>
      <c r="F17" s="9">
        <v>200095.88</v>
      </c>
      <c r="G17" s="9">
        <v>191145.9</v>
      </c>
      <c r="H17" s="91">
        <f t="shared" si="2"/>
        <v>240000.27000000002</v>
      </c>
    </row>
    <row r="18" spans="2:8" ht="12.75">
      <c r="B18" s="130" t="s">
        <v>471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12.75">
      <c r="B19" s="130" t="s">
        <v>470</v>
      </c>
      <c r="C19" s="9">
        <v>121507</v>
      </c>
      <c r="D19" s="9">
        <v>-8516.72</v>
      </c>
      <c r="E19" s="9">
        <f t="shared" si="1"/>
        <v>112990.28</v>
      </c>
      <c r="F19" s="9">
        <v>24600.12</v>
      </c>
      <c r="G19" s="9">
        <v>23399.52</v>
      </c>
      <c r="H19" s="9">
        <f t="shared" si="2"/>
        <v>88390.16</v>
      </c>
    </row>
    <row r="20" spans="2:8" ht="12.75">
      <c r="B20" s="130" t="s">
        <v>469</v>
      </c>
      <c r="C20" s="9">
        <v>1587736</v>
      </c>
      <c r="D20" s="9">
        <v>124592.27</v>
      </c>
      <c r="E20" s="9">
        <f t="shared" si="1"/>
        <v>1712328.27</v>
      </c>
      <c r="F20" s="9">
        <v>1163384.99</v>
      </c>
      <c r="G20" s="9">
        <v>1155094.47</v>
      </c>
      <c r="H20" s="9">
        <f t="shared" si="2"/>
        <v>548943.28</v>
      </c>
    </row>
    <row r="21" spans="2:8" ht="12.75">
      <c r="B21" s="130" t="s">
        <v>468</v>
      </c>
      <c r="C21" s="9">
        <v>50000</v>
      </c>
      <c r="D21" s="9">
        <v>0</v>
      </c>
      <c r="E21" s="9">
        <f t="shared" si="1"/>
        <v>50000</v>
      </c>
      <c r="F21" s="9">
        <v>0</v>
      </c>
      <c r="G21" s="9">
        <v>0</v>
      </c>
      <c r="H21" s="9">
        <f t="shared" si="2"/>
        <v>50000</v>
      </c>
    </row>
    <row r="22" spans="2:8" ht="12.75">
      <c r="B22" s="130" t="s">
        <v>467</v>
      </c>
      <c r="C22" s="9">
        <v>1500000</v>
      </c>
      <c r="D22" s="9">
        <v>1745116.92</v>
      </c>
      <c r="E22" s="9">
        <f t="shared" si="1"/>
        <v>3245116.92</v>
      </c>
      <c r="F22" s="9">
        <v>862792.87</v>
      </c>
      <c r="G22" s="9">
        <v>626663.56</v>
      </c>
      <c r="H22" s="9">
        <f t="shared" si="2"/>
        <v>2382324.05</v>
      </c>
    </row>
    <row r="23" spans="2:8" ht="12.75">
      <c r="B23" s="130" t="s">
        <v>466</v>
      </c>
      <c r="C23" s="9">
        <v>1997588</v>
      </c>
      <c r="D23" s="9">
        <v>0</v>
      </c>
      <c r="E23" s="9">
        <f t="shared" si="1"/>
        <v>1997588</v>
      </c>
      <c r="F23" s="9">
        <v>54346</v>
      </c>
      <c r="G23" s="9">
        <v>45066</v>
      </c>
      <c r="H23" s="9">
        <f t="shared" si="2"/>
        <v>1943242</v>
      </c>
    </row>
    <row r="24" spans="2:8" ht="12.75">
      <c r="B24" s="130" t="s">
        <v>465</v>
      </c>
      <c r="C24" s="9">
        <v>218670</v>
      </c>
      <c r="D24" s="9">
        <v>-11000</v>
      </c>
      <c r="E24" s="9">
        <f t="shared" si="1"/>
        <v>207670</v>
      </c>
      <c r="F24" s="9">
        <v>0</v>
      </c>
      <c r="G24" s="9">
        <v>0</v>
      </c>
      <c r="H24" s="9">
        <f t="shared" si="2"/>
        <v>207670</v>
      </c>
    </row>
    <row r="25" spans="2:8" ht="12.75">
      <c r="B25" s="130" t="s">
        <v>464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30" t="s">
        <v>463</v>
      </c>
      <c r="C26" s="9">
        <v>82348259.24</v>
      </c>
      <c r="D26" s="9">
        <v>589380.19</v>
      </c>
      <c r="E26" s="9">
        <f t="shared" si="1"/>
        <v>82937639.42999999</v>
      </c>
      <c r="F26" s="9">
        <v>20819694.34</v>
      </c>
      <c r="G26" s="9">
        <v>18332153.66</v>
      </c>
      <c r="H26" s="9">
        <f t="shared" si="2"/>
        <v>62117945.08999999</v>
      </c>
    </row>
    <row r="27" spans="2:8" ht="12.75">
      <c r="B27" s="130" t="s">
        <v>462</v>
      </c>
      <c r="C27" s="9">
        <v>417250</v>
      </c>
      <c r="D27" s="9">
        <v>-42070.72</v>
      </c>
      <c r="E27" s="9">
        <f t="shared" si="1"/>
        <v>375179.28</v>
      </c>
      <c r="F27" s="9">
        <v>8460.58</v>
      </c>
      <c r="G27" s="9">
        <v>0</v>
      </c>
      <c r="H27" s="9">
        <f t="shared" si="2"/>
        <v>366718.7</v>
      </c>
    </row>
    <row r="28" spans="2:8" ht="12.75">
      <c r="B28" s="130" t="s">
        <v>461</v>
      </c>
      <c r="C28" s="9">
        <v>15612854</v>
      </c>
      <c r="D28" s="9">
        <v>-874139.32</v>
      </c>
      <c r="E28" s="9">
        <f t="shared" si="1"/>
        <v>14738714.68</v>
      </c>
      <c r="F28" s="9">
        <v>10738147.85</v>
      </c>
      <c r="G28" s="9">
        <v>10714080.17</v>
      </c>
      <c r="H28" s="9">
        <f t="shared" si="2"/>
        <v>4000566.83</v>
      </c>
    </row>
    <row r="29" spans="2:8" ht="12.75">
      <c r="B29" s="130" t="s">
        <v>460</v>
      </c>
      <c r="C29" s="9">
        <v>103352</v>
      </c>
      <c r="D29" s="9">
        <v>6154.96</v>
      </c>
      <c r="E29" s="9">
        <f t="shared" si="1"/>
        <v>109506.96</v>
      </c>
      <c r="F29" s="9">
        <v>25865.1</v>
      </c>
      <c r="G29" s="9">
        <v>25865.1</v>
      </c>
      <c r="H29" s="9">
        <f t="shared" si="2"/>
        <v>83641.86000000002</v>
      </c>
    </row>
    <row r="30" spans="2:8" ht="12.75">
      <c r="B30" s="130" t="s">
        <v>459</v>
      </c>
      <c r="C30" s="9">
        <v>3848764.11</v>
      </c>
      <c r="D30" s="9">
        <v>681221.75</v>
      </c>
      <c r="E30" s="9">
        <f t="shared" si="1"/>
        <v>4529985.859999999</v>
      </c>
      <c r="F30" s="9">
        <v>2377882.64</v>
      </c>
      <c r="G30" s="9">
        <v>1672668.21</v>
      </c>
      <c r="H30" s="9">
        <f t="shared" si="2"/>
        <v>2152103.2199999993</v>
      </c>
    </row>
    <row r="31" spans="2:8" ht="12.75">
      <c r="B31" s="130" t="s">
        <v>458</v>
      </c>
      <c r="C31" s="9">
        <v>150164</v>
      </c>
      <c r="D31" s="9">
        <v>200414.96</v>
      </c>
      <c r="E31" s="9">
        <f t="shared" si="1"/>
        <v>350578.95999999996</v>
      </c>
      <c r="F31" s="9">
        <v>291039.54</v>
      </c>
      <c r="G31" s="9">
        <v>291039.54</v>
      </c>
      <c r="H31" s="9">
        <f t="shared" si="2"/>
        <v>59539.419999999984</v>
      </c>
    </row>
    <row r="32" spans="2:8" ht="12.75">
      <c r="B32" s="130" t="s">
        <v>457</v>
      </c>
      <c r="C32" s="9">
        <v>335070</v>
      </c>
      <c r="D32" s="9">
        <v>297146.04</v>
      </c>
      <c r="E32" s="9">
        <f t="shared" si="1"/>
        <v>632216.04</v>
      </c>
      <c r="F32" s="9">
        <v>471537.25</v>
      </c>
      <c r="G32" s="9">
        <v>295272.61</v>
      </c>
      <c r="H32" s="9">
        <f t="shared" si="2"/>
        <v>160678.79000000004</v>
      </c>
    </row>
    <row r="33" spans="2:8" ht="12.75">
      <c r="B33" s="130" t="s">
        <v>456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30" t="s">
        <v>455</v>
      </c>
      <c r="C34" s="9">
        <v>96462</v>
      </c>
      <c r="D34" s="9">
        <v>26365.06</v>
      </c>
      <c r="E34" s="9">
        <f t="shared" si="1"/>
        <v>122827.06</v>
      </c>
      <c r="F34" s="9">
        <v>52333.1</v>
      </c>
      <c r="G34" s="9">
        <v>25968.04</v>
      </c>
      <c r="H34" s="9">
        <f t="shared" si="2"/>
        <v>70493.95999999999</v>
      </c>
    </row>
    <row r="35" spans="2:8" ht="12.75">
      <c r="B35" s="130" t="s">
        <v>454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30" t="s">
        <v>453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30" t="s">
        <v>452</v>
      </c>
      <c r="C37" s="9">
        <v>2120699</v>
      </c>
      <c r="D37" s="9">
        <v>-1083606.24</v>
      </c>
      <c r="E37" s="9">
        <f t="shared" si="1"/>
        <v>1037092.76</v>
      </c>
      <c r="F37" s="9">
        <v>61825.18</v>
      </c>
      <c r="G37" s="9">
        <v>61825.18</v>
      </c>
      <c r="H37" s="9">
        <f t="shared" si="2"/>
        <v>975267.58</v>
      </c>
    </row>
    <row r="38" spans="2:8" ht="12.75">
      <c r="B38" s="130" t="s">
        <v>451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130" t="s">
        <v>450</v>
      </c>
      <c r="C39" s="9">
        <v>1381444.63</v>
      </c>
      <c r="D39" s="9">
        <v>46764.59</v>
      </c>
      <c r="E39" s="9">
        <f t="shared" si="1"/>
        <v>1428209.22</v>
      </c>
      <c r="F39" s="9">
        <v>591102.64</v>
      </c>
      <c r="G39" s="9">
        <v>544338.05</v>
      </c>
      <c r="H39" s="9">
        <f t="shared" si="2"/>
        <v>837106.58</v>
      </c>
    </row>
    <row r="40" spans="2:8" ht="12.75">
      <c r="B40" s="130" t="s">
        <v>449</v>
      </c>
      <c r="C40" s="9">
        <v>79485</v>
      </c>
      <c r="D40" s="9">
        <v>40124.06</v>
      </c>
      <c r="E40" s="9">
        <f t="shared" si="1"/>
        <v>119609.06</v>
      </c>
      <c r="F40" s="9">
        <v>46004.06</v>
      </c>
      <c r="G40" s="9">
        <v>46004.06</v>
      </c>
      <c r="H40" s="9">
        <f t="shared" si="2"/>
        <v>73605</v>
      </c>
    </row>
    <row r="41" spans="2:8" ht="12.75">
      <c r="B41" s="130" t="s">
        <v>448</v>
      </c>
      <c r="C41" s="9">
        <v>49336</v>
      </c>
      <c r="D41" s="9">
        <v>60088</v>
      </c>
      <c r="E41" s="9">
        <f t="shared" si="1"/>
        <v>109424</v>
      </c>
      <c r="F41" s="9">
        <v>69766.62</v>
      </c>
      <c r="G41" s="9">
        <v>69766.62</v>
      </c>
      <c r="H41" s="9">
        <f t="shared" si="2"/>
        <v>39657.380000000005</v>
      </c>
    </row>
    <row r="42" spans="2:8" ht="12.75">
      <c r="B42" s="130" t="s">
        <v>447</v>
      </c>
      <c r="C42" s="9">
        <v>105434</v>
      </c>
      <c r="D42" s="9">
        <v>0</v>
      </c>
      <c r="E42" s="9">
        <f aca="true" t="shared" si="3" ref="E42:E73">C42+D42</f>
        <v>105434</v>
      </c>
      <c r="F42" s="9">
        <v>5620</v>
      </c>
      <c r="G42" s="9">
        <v>5620</v>
      </c>
      <c r="H42" s="9">
        <f aca="true" t="shared" si="4" ref="H42:H73">E42-F42</f>
        <v>99814</v>
      </c>
    </row>
    <row r="43" spans="2:8" ht="12.75">
      <c r="B43" s="130" t="s">
        <v>446</v>
      </c>
      <c r="C43" s="9">
        <v>91693</v>
      </c>
      <c r="D43" s="9">
        <v>0</v>
      </c>
      <c r="E43" s="9">
        <f t="shared" si="3"/>
        <v>91693</v>
      </c>
      <c r="F43" s="9">
        <v>5040</v>
      </c>
      <c r="G43" s="9">
        <v>0</v>
      </c>
      <c r="H43" s="9">
        <f t="shared" si="4"/>
        <v>86653</v>
      </c>
    </row>
    <row r="44" spans="2:8" ht="12.75">
      <c r="B44" s="130" t="s">
        <v>445</v>
      </c>
      <c r="C44" s="9">
        <v>65533</v>
      </c>
      <c r="D44" s="9">
        <v>0</v>
      </c>
      <c r="E44" s="9">
        <f t="shared" si="3"/>
        <v>65533</v>
      </c>
      <c r="F44" s="9">
        <v>25427.09</v>
      </c>
      <c r="G44" s="9">
        <v>19395.09</v>
      </c>
      <c r="H44" s="9">
        <f t="shared" si="4"/>
        <v>40105.91</v>
      </c>
    </row>
    <row r="45" spans="2:8" ht="12.75">
      <c r="B45" s="130" t="s">
        <v>444</v>
      </c>
      <c r="C45" s="9">
        <v>46883</v>
      </c>
      <c r="D45" s="9">
        <v>43395.6</v>
      </c>
      <c r="E45" s="9">
        <f t="shared" si="3"/>
        <v>90278.6</v>
      </c>
      <c r="F45" s="9">
        <v>47175.6</v>
      </c>
      <c r="G45" s="9">
        <v>0</v>
      </c>
      <c r="H45" s="9">
        <f t="shared" si="4"/>
        <v>43103.00000000001</v>
      </c>
    </row>
    <row r="46" spans="2:8" ht="12.75">
      <c r="B46" s="130" t="s">
        <v>443</v>
      </c>
      <c r="C46" s="9">
        <v>942450.17</v>
      </c>
      <c r="D46" s="9">
        <v>-8006.59</v>
      </c>
      <c r="E46" s="9">
        <f t="shared" si="3"/>
        <v>934443.5800000001</v>
      </c>
      <c r="F46" s="9">
        <v>601994.71</v>
      </c>
      <c r="G46" s="9">
        <v>510001.3</v>
      </c>
      <c r="H46" s="9">
        <f t="shared" si="4"/>
        <v>332448.8700000001</v>
      </c>
    </row>
    <row r="47" spans="2:8" ht="12.75">
      <c r="B47" s="130" t="s">
        <v>442</v>
      </c>
      <c r="C47" s="9">
        <v>32160</v>
      </c>
      <c r="D47" s="9">
        <v>36600.9</v>
      </c>
      <c r="E47" s="9">
        <f t="shared" si="3"/>
        <v>68760.9</v>
      </c>
      <c r="F47" s="9">
        <v>4587.5</v>
      </c>
      <c r="G47" s="9">
        <v>4587.5</v>
      </c>
      <c r="H47" s="9">
        <f t="shared" si="4"/>
        <v>64173.399999999994</v>
      </c>
    </row>
    <row r="48" spans="2:8" ht="12.75">
      <c r="B48" s="130" t="s">
        <v>441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30" t="s">
        <v>440</v>
      </c>
      <c r="C49" s="9">
        <v>0</v>
      </c>
      <c r="D49" s="9">
        <v>0</v>
      </c>
      <c r="E49" s="9">
        <f t="shared" si="3"/>
        <v>0</v>
      </c>
      <c r="F49" s="9">
        <v>0</v>
      </c>
      <c r="G49" s="9">
        <v>0</v>
      </c>
      <c r="H49" s="9">
        <f t="shared" si="4"/>
        <v>0</v>
      </c>
    </row>
    <row r="50" spans="2:8" ht="12.75">
      <c r="B50" s="130" t="s">
        <v>439</v>
      </c>
      <c r="C50" s="9">
        <v>0</v>
      </c>
      <c r="D50" s="9"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</row>
    <row r="51" spans="2:8" ht="12.75">
      <c r="B51" s="130" t="s">
        <v>438</v>
      </c>
      <c r="C51" s="9">
        <v>1131759.47</v>
      </c>
      <c r="D51" s="9">
        <v>15254.23</v>
      </c>
      <c r="E51" s="9">
        <f t="shared" si="3"/>
        <v>1147013.7</v>
      </c>
      <c r="F51" s="9">
        <v>647422.92</v>
      </c>
      <c r="G51" s="9">
        <v>647422.92</v>
      </c>
      <c r="H51" s="9">
        <f t="shared" si="4"/>
        <v>499590.7799999999</v>
      </c>
    </row>
    <row r="52" spans="2:8" ht="12.75">
      <c r="B52" s="130" t="s">
        <v>437</v>
      </c>
      <c r="C52" s="9">
        <v>163346</v>
      </c>
      <c r="D52" s="9">
        <v>27427.8</v>
      </c>
      <c r="E52" s="9">
        <f t="shared" si="3"/>
        <v>190773.8</v>
      </c>
      <c r="F52" s="9">
        <v>8000.01</v>
      </c>
      <c r="G52" s="9">
        <v>8000.01</v>
      </c>
      <c r="H52" s="9">
        <f t="shared" si="4"/>
        <v>182773.78999999998</v>
      </c>
    </row>
    <row r="53" spans="2:8" ht="12.75">
      <c r="B53" s="130" t="s">
        <v>436</v>
      </c>
      <c r="C53" s="9">
        <v>160847</v>
      </c>
      <c r="D53" s="9">
        <v>14997.84</v>
      </c>
      <c r="E53" s="9">
        <f t="shared" si="3"/>
        <v>175844.84</v>
      </c>
      <c r="F53" s="9">
        <v>0</v>
      </c>
      <c r="G53" s="9">
        <v>0</v>
      </c>
      <c r="H53" s="9">
        <f t="shared" si="4"/>
        <v>175844.84</v>
      </c>
    </row>
    <row r="54" spans="2:8" ht="25.5">
      <c r="B54" s="130" t="s">
        <v>435</v>
      </c>
      <c r="C54" s="9">
        <v>180691</v>
      </c>
      <c r="D54" s="9">
        <v>0</v>
      </c>
      <c r="E54" s="9">
        <f t="shared" si="3"/>
        <v>180691</v>
      </c>
      <c r="F54" s="9">
        <v>9000</v>
      </c>
      <c r="G54" s="9">
        <v>9000</v>
      </c>
      <c r="H54" s="9">
        <f t="shared" si="4"/>
        <v>171691</v>
      </c>
    </row>
    <row r="55" spans="2:8" ht="12.75">
      <c r="B55" s="130" t="s">
        <v>434</v>
      </c>
      <c r="C55" s="9">
        <v>173790</v>
      </c>
      <c r="D55" s="9">
        <v>-5000</v>
      </c>
      <c r="E55" s="9">
        <f t="shared" si="3"/>
        <v>168790</v>
      </c>
      <c r="F55" s="9">
        <v>0</v>
      </c>
      <c r="G55" s="9">
        <v>0</v>
      </c>
      <c r="H55" s="9">
        <f t="shared" si="4"/>
        <v>168790</v>
      </c>
    </row>
    <row r="56" spans="2:8" ht="12.75">
      <c r="B56" s="130" t="s">
        <v>433</v>
      </c>
      <c r="C56" s="9">
        <v>174678</v>
      </c>
      <c r="D56" s="9">
        <v>16849.98</v>
      </c>
      <c r="E56" s="9">
        <f t="shared" si="3"/>
        <v>191527.98</v>
      </c>
      <c r="F56" s="9">
        <v>22849.98</v>
      </c>
      <c r="G56" s="9">
        <v>8000.01</v>
      </c>
      <c r="H56" s="9">
        <f t="shared" si="4"/>
        <v>168678</v>
      </c>
    </row>
    <row r="57" spans="2:8" ht="12.75">
      <c r="B57" s="130" t="s">
        <v>432</v>
      </c>
      <c r="C57" s="9">
        <v>173194.5</v>
      </c>
      <c r="D57" s="9">
        <v>-6000</v>
      </c>
      <c r="E57" s="9">
        <f t="shared" si="3"/>
        <v>167194.5</v>
      </c>
      <c r="F57" s="9">
        <v>0</v>
      </c>
      <c r="G57" s="9">
        <v>0</v>
      </c>
      <c r="H57" s="9">
        <f t="shared" si="4"/>
        <v>167194.5</v>
      </c>
    </row>
    <row r="58" spans="2:8" ht="12.75">
      <c r="B58" s="130" t="s">
        <v>431</v>
      </c>
      <c r="C58" s="9">
        <v>428088</v>
      </c>
      <c r="D58" s="9">
        <v>0</v>
      </c>
      <c r="E58" s="9">
        <f t="shared" si="3"/>
        <v>428088</v>
      </c>
      <c r="F58" s="9">
        <v>20880</v>
      </c>
      <c r="G58" s="9">
        <v>20880</v>
      </c>
      <c r="H58" s="9">
        <f t="shared" si="4"/>
        <v>407208</v>
      </c>
    </row>
    <row r="59" spans="2:8" ht="12.75">
      <c r="B59" s="130" t="s">
        <v>430</v>
      </c>
      <c r="C59" s="9">
        <v>495712.54</v>
      </c>
      <c r="D59" s="9">
        <v>0</v>
      </c>
      <c r="E59" s="9">
        <f t="shared" si="3"/>
        <v>495712.54</v>
      </c>
      <c r="F59" s="9">
        <v>266405.11</v>
      </c>
      <c r="G59" s="9">
        <v>266405.11</v>
      </c>
      <c r="H59" s="9">
        <f t="shared" si="4"/>
        <v>229307.43</v>
      </c>
    </row>
    <row r="60" spans="2:8" ht="12.75">
      <c r="B60" s="130" t="s">
        <v>429</v>
      </c>
      <c r="C60" s="9">
        <v>392517.37</v>
      </c>
      <c r="D60" s="9">
        <v>191000</v>
      </c>
      <c r="E60" s="9">
        <f t="shared" si="3"/>
        <v>583517.37</v>
      </c>
      <c r="F60" s="9">
        <v>432459.83</v>
      </c>
      <c r="G60" s="9">
        <v>432459.83</v>
      </c>
      <c r="H60" s="9">
        <f t="shared" si="4"/>
        <v>151057.53999999998</v>
      </c>
    </row>
    <row r="61" spans="2:8" ht="12.75">
      <c r="B61" s="130" t="s">
        <v>428</v>
      </c>
      <c r="C61" s="9">
        <v>2324844.46</v>
      </c>
      <c r="D61" s="9">
        <v>139125.42</v>
      </c>
      <c r="E61" s="9">
        <f t="shared" si="3"/>
        <v>2463969.88</v>
      </c>
      <c r="F61" s="9">
        <v>397366.73</v>
      </c>
      <c r="G61" s="9">
        <v>362430.95</v>
      </c>
      <c r="H61" s="9">
        <f t="shared" si="4"/>
        <v>2066603.15</v>
      </c>
    </row>
    <row r="62" spans="2:8" ht="12.75">
      <c r="B62" s="130" t="s">
        <v>427</v>
      </c>
      <c r="C62" s="9">
        <v>1425444</v>
      </c>
      <c r="D62" s="9">
        <v>0</v>
      </c>
      <c r="E62" s="9">
        <f t="shared" si="3"/>
        <v>1425444</v>
      </c>
      <c r="F62" s="9">
        <v>106982.85</v>
      </c>
      <c r="G62" s="9">
        <v>106982.85</v>
      </c>
      <c r="H62" s="9">
        <f t="shared" si="4"/>
        <v>1318461.15</v>
      </c>
    </row>
    <row r="63" spans="2:8" ht="12.75">
      <c r="B63" s="130" t="s">
        <v>426</v>
      </c>
      <c r="C63" s="9">
        <v>0</v>
      </c>
      <c r="D63" s="9">
        <v>0</v>
      </c>
      <c r="E63" s="9">
        <f t="shared" si="3"/>
        <v>0</v>
      </c>
      <c r="F63" s="9">
        <v>0</v>
      </c>
      <c r="G63" s="9">
        <v>0</v>
      </c>
      <c r="H63" s="9">
        <f t="shared" si="4"/>
        <v>0</v>
      </c>
    </row>
    <row r="64" spans="2:8" ht="12.75">
      <c r="B64" s="130" t="s">
        <v>425</v>
      </c>
      <c r="C64" s="9">
        <v>148731</v>
      </c>
      <c r="D64" s="9">
        <v>0</v>
      </c>
      <c r="E64" s="9">
        <f t="shared" si="3"/>
        <v>148731</v>
      </c>
      <c r="F64" s="9">
        <v>0</v>
      </c>
      <c r="G64" s="9">
        <v>0</v>
      </c>
      <c r="H64" s="9">
        <f t="shared" si="4"/>
        <v>148731</v>
      </c>
    </row>
    <row r="65" spans="2:8" ht="12.75">
      <c r="B65" s="130" t="s">
        <v>424</v>
      </c>
      <c r="C65" s="9">
        <v>776005</v>
      </c>
      <c r="D65" s="9">
        <v>312961.65</v>
      </c>
      <c r="E65" s="9">
        <f t="shared" si="3"/>
        <v>1088966.65</v>
      </c>
      <c r="F65" s="9">
        <v>550808.59</v>
      </c>
      <c r="G65" s="9">
        <v>235268.87</v>
      </c>
      <c r="H65" s="9">
        <f t="shared" si="4"/>
        <v>538158.0599999999</v>
      </c>
    </row>
    <row r="66" spans="2:8" ht="12.75">
      <c r="B66" s="130" t="s">
        <v>423</v>
      </c>
      <c r="C66" s="9">
        <v>5166</v>
      </c>
      <c r="D66" s="9">
        <v>0</v>
      </c>
      <c r="E66" s="9">
        <f t="shared" si="3"/>
        <v>5166</v>
      </c>
      <c r="F66" s="9">
        <v>0</v>
      </c>
      <c r="G66" s="9">
        <v>0</v>
      </c>
      <c r="H66" s="9">
        <f t="shared" si="4"/>
        <v>5166</v>
      </c>
    </row>
    <row r="67" spans="2:8" ht="12.75">
      <c r="B67" s="130" t="s">
        <v>422</v>
      </c>
      <c r="C67" s="9">
        <v>2099335.67</v>
      </c>
      <c r="D67" s="9">
        <v>11060.34</v>
      </c>
      <c r="E67" s="9">
        <f t="shared" si="3"/>
        <v>2110396.01</v>
      </c>
      <c r="F67" s="9">
        <v>873642.75</v>
      </c>
      <c r="G67" s="9">
        <v>851672.75</v>
      </c>
      <c r="H67" s="9">
        <f t="shared" si="4"/>
        <v>1236753.2599999998</v>
      </c>
    </row>
    <row r="68" spans="2:8" ht="12.75">
      <c r="B68" s="130" t="s">
        <v>421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30" t="s">
        <v>420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30" t="s">
        <v>419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30" t="s">
        <v>418</v>
      </c>
      <c r="C71" s="9">
        <v>3372771.52</v>
      </c>
      <c r="D71" s="9">
        <v>1200101.01</v>
      </c>
      <c r="E71" s="9">
        <f t="shared" si="3"/>
        <v>4572872.53</v>
      </c>
      <c r="F71" s="9">
        <v>2141530.65</v>
      </c>
      <c r="G71" s="9">
        <v>1933550.86</v>
      </c>
      <c r="H71" s="9">
        <f t="shared" si="4"/>
        <v>2431341.8800000004</v>
      </c>
    </row>
    <row r="72" spans="2:8" ht="12.75">
      <c r="B72" s="130" t="s">
        <v>417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30" t="s">
        <v>416</v>
      </c>
      <c r="C73" s="9">
        <v>0</v>
      </c>
      <c r="D73" s="9">
        <v>66118.63</v>
      </c>
      <c r="E73" s="9">
        <f t="shared" si="3"/>
        <v>66118.63</v>
      </c>
      <c r="F73" s="9">
        <v>66118.62</v>
      </c>
      <c r="G73" s="9">
        <v>52548.94</v>
      </c>
      <c r="H73" s="9">
        <f t="shared" si="4"/>
        <v>0.010000000009313226</v>
      </c>
    </row>
    <row r="74" spans="2:8" ht="12.75">
      <c r="B74" s="130" t="s">
        <v>415</v>
      </c>
      <c r="C74" s="9">
        <v>0</v>
      </c>
      <c r="D74" s="9">
        <v>0</v>
      </c>
      <c r="E74" s="9">
        <f aca="true" t="shared" si="5" ref="E74:E94">C74+D74</f>
        <v>0</v>
      </c>
      <c r="F74" s="9">
        <v>0</v>
      </c>
      <c r="G74" s="9">
        <v>0</v>
      </c>
      <c r="H74" s="9">
        <f aca="true" t="shared" si="6" ref="H74:H94">E74-F74</f>
        <v>0</v>
      </c>
    </row>
    <row r="75" spans="2:8" ht="12.75">
      <c r="B75" s="130" t="s">
        <v>414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30" t="s">
        <v>413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30" t="s">
        <v>412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30" t="s">
        <v>411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30" t="s">
        <v>410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30" t="s">
        <v>409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30" t="s">
        <v>408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30" t="s">
        <v>407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30" t="s">
        <v>406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30" t="s">
        <v>405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30" t="s">
        <v>404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30" t="s">
        <v>403</v>
      </c>
      <c r="C86" s="9">
        <v>0</v>
      </c>
      <c r="D86" s="9">
        <v>0</v>
      </c>
      <c r="E86" s="9">
        <f t="shared" si="5"/>
        <v>0</v>
      </c>
      <c r="F86" s="9">
        <v>0</v>
      </c>
      <c r="G86" s="9">
        <v>0</v>
      </c>
      <c r="H86" s="9">
        <f t="shared" si="6"/>
        <v>0</v>
      </c>
    </row>
    <row r="87" spans="2:8" ht="25.5">
      <c r="B87" s="130" t="s">
        <v>402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30" t="s">
        <v>401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30" t="s">
        <v>400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30" t="s">
        <v>399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30" t="s">
        <v>398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25.5">
      <c r="B92" s="130" t="s">
        <v>397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30" t="s">
        <v>396</v>
      </c>
      <c r="C93" s="9">
        <v>0</v>
      </c>
      <c r="D93" s="9">
        <v>0</v>
      </c>
      <c r="E93" s="9">
        <f t="shared" si="5"/>
        <v>0</v>
      </c>
      <c r="F93" s="9">
        <v>0</v>
      </c>
      <c r="G93" s="9">
        <v>0</v>
      </c>
      <c r="H93" s="9">
        <f t="shared" si="6"/>
        <v>0</v>
      </c>
    </row>
    <row r="94" spans="2:8" ht="12.75">
      <c r="B94" s="130" t="s">
        <v>395</v>
      </c>
      <c r="C94" s="9">
        <v>5000000</v>
      </c>
      <c r="D94" s="9">
        <v>0</v>
      </c>
      <c r="E94" s="9">
        <f t="shared" si="5"/>
        <v>5000000</v>
      </c>
      <c r="F94" s="9">
        <v>140412.59</v>
      </c>
      <c r="G94" s="9">
        <v>87602.8</v>
      </c>
      <c r="H94" s="9">
        <f t="shared" si="6"/>
        <v>4859587.41</v>
      </c>
    </row>
    <row r="95" spans="2:8" ht="12.75">
      <c r="B95" s="134" t="s">
        <v>480</v>
      </c>
      <c r="C95" s="133">
        <f aca="true" t="shared" si="7" ref="C95:H95">SUM(C96:C180)</f>
        <v>6063054014.000001</v>
      </c>
      <c r="D95" s="133">
        <f t="shared" si="7"/>
        <v>3358112.88</v>
      </c>
      <c r="E95" s="133">
        <f t="shared" si="7"/>
        <v>6066412126.88</v>
      </c>
      <c r="F95" s="133">
        <f t="shared" si="7"/>
        <v>2000004250.1000004</v>
      </c>
      <c r="G95" s="133">
        <f t="shared" si="7"/>
        <v>1992717785.4199996</v>
      </c>
      <c r="H95" s="133">
        <f t="shared" si="7"/>
        <v>4066407876.7800007</v>
      </c>
    </row>
    <row r="96" spans="2:8" ht="12.75">
      <c r="B96" s="131" t="s">
        <v>479</v>
      </c>
      <c r="C96" s="132">
        <v>394806</v>
      </c>
      <c r="D96" s="132">
        <v>0</v>
      </c>
      <c r="E96" s="132">
        <f aca="true" t="shared" si="8" ref="E96:E127">C96+D96</f>
        <v>394806</v>
      </c>
      <c r="F96" s="132">
        <v>72165.66</v>
      </c>
      <c r="G96" s="132">
        <v>72165.66</v>
      </c>
      <c r="H96" s="91">
        <f aca="true" t="shared" si="9" ref="H96:H127">E96-F96</f>
        <v>322640.33999999997</v>
      </c>
    </row>
    <row r="97" spans="2:8" ht="12.75">
      <c r="B97" s="131" t="s">
        <v>478</v>
      </c>
      <c r="C97" s="132">
        <v>210670</v>
      </c>
      <c r="D97" s="132">
        <v>0</v>
      </c>
      <c r="E97" s="132">
        <f t="shared" si="8"/>
        <v>210670</v>
      </c>
      <c r="F97" s="132">
        <v>17017.98</v>
      </c>
      <c r="G97" s="132">
        <v>13697.97</v>
      </c>
      <c r="H97" s="91">
        <f t="shared" si="9"/>
        <v>193652.02</v>
      </c>
    </row>
    <row r="98" spans="2:8" ht="12.75">
      <c r="B98" s="131" t="s">
        <v>477</v>
      </c>
      <c r="C98" s="132">
        <v>625400</v>
      </c>
      <c r="D98" s="132">
        <v>0</v>
      </c>
      <c r="E98" s="132">
        <f t="shared" si="8"/>
        <v>625400</v>
      </c>
      <c r="F98" s="132">
        <v>28485.92</v>
      </c>
      <c r="G98" s="132">
        <v>28485.92</v>
      </c>
      <c r="H98" s="91">
        <f t="shared" si="9"/>
        <v>596914.08</v>
      </c>
    </row>
    <row r="99" spans="2:8" ht="12.75">
      <c r="B99" s="131" t="s">
        <v>476</v>
      </c>
      <c r="C99" s="132">
        <v>0</v>
      </c>
      <c r="D99" s="132">
        <v>0</v>
      </c>
      <c r="E99" s="132">
        <f t="shared" si="8"/>
        <v>0</v>
      </c>
      <c r="F99" s="132">
        <v>0</v>
      </c>
      <c r="G99" s="132">
        <v>0</v>
      </c>
      <c r="H99" s="91">
        <f t="shared" si="9"/>
        <v>0</v>
      </c>
    </row>
    <row r="100" spans="2:8" ht="12.75">
      <c r="B100" s="131" t="s">
        <v>475</v>
      </c>
      <c r="C100" s="9">
        <v>8400</v>
      </c>
      <c r="D100" s="9">
        <v>0</v>
      </c>
      <c r="E100" s="9">
        <f t="shared" si="8"/>
        <v>8400</v>
      </c>
      <c r="F100" s="9">
        <v>3017.2</v>
      </c>
      <c r="G100" s="9">
        <v>3017.2</v>
      </c>
      <c r="H100" s="91">
        <f t="shared" si="9"/>
        <v>5382.8</v>
      </c>
    </row>
    <row r="101" spans="2:8" ht="12.75">
      <c r="B101" s="131" t="s">
        <v>474</v>
      </c>
      <c r="C101" s="9">
        <v>331604</v>
      </c>
      <c r="D101" s="9">
        <v>0</v>
      </c>
      <c r="E101" s="9">
        <f t="shared" si="8"/>
        <v>331604</v>
      </c>
      <c r="F101" s="9">
        <v>11044.93</v>
      </c>
      <c r="G101" s="9">
        <v>11044.93</v>
      </c>
      <c r="H101" s="91">
        <f t="shared" si="9"/>
        <v>320559.07</v>
      </c>
    </row>
    <row r="102" spans="2:8" ht="12.75">
      <c r="B102" s="131" t="s">
        <v>473</v>
      </c>
      <c r="C102" s="9">
        <v>6024</v>
      </c>
      <c r="D102" s="9">
        <v>0</v>
      </c>
      <c r="E102" s="9">
        <f t="shared" si="8"/>
        <v>6024</v>
      </c>
      <c r="F102" s="9">
        <v>0</v>
      </c>
      <c r="G102" s="9">
        <v>0</v>
      </c>
      <c r="H102" s="91">
        <f t="shared" si="9"/>
        <v>6024</v>
      </c>
    </row>
    <row r="103" spans="2:8" ht="12.75">
      <c r="B103" s="131" t="s">
        <v>472</v>
      </c>
      <c r="C103" s="9">
        <v>3144684</v>
      </c>
      <c r="D103" s="9">
        <v>-251570.98</v>
      </c>
      <c r="E103" s="9">
        <f t="shared" si="8"/>
        <v>2893113.02</v>
      </c>
      <c r="F103" s="9">
        <v>1290071.72</v>
      </c>
      <c r="G103" s="9">
        <v>894279.72</v>
      </c>
      <c r="H103" s="91">
        <f t="shared" si="9"/>
        <v>1603041.3</v>
      </c>
    </row>
    <row r="104" spans="2:8" ht="12.75">
      <c r="B104" s="130" t="s">
        <v>471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91">
        <f t="shared" si="9"/>
        <v>0</v>
      </c>
    </row>
    <row r="105" spans="2:8" ht="12.75">
      <c r="B105" s="130" t="s">
        <v>470</v>
      </c>
      <c r="C105" s="9">
        <v>155292</v>
      </c>
      <c r="D105" s="9">
        <v>-4236.32</v>
      </c>
      <c r="E105" s="9">
        <f t="shared" si="8"/>
        <v>151055.68</v>
      </c>
      <c r="F105" s="9">
        <v>78836.91</v>
      </c>
      <c r="G105" s="9">
        <v>78836.91</v>
      </c>
      <c r="H105" s="91">
        <f t="shared" si="9"/>
        <v>72218.76999999999</v>
      </c>
    </row>
    <row r="106" spans="2:8" ht="12.75">
      <c r="B106" s="130" t="s">
        <v>469</v>
      </c>
      <c r="C106" s="9">
        <v>408400</v>
      </c>
      <c r="D106" s="9">
        <v>0</v>
      </c>
      <c r="E106" s="9">
        <f t="shared" si="8"/>
        <v>408400</v>
      </c>
      <c r="F106" s="9">
        <v>49348.76</v>
      </c>
      <c r="G106" s="9">
        <v>49348.76</v>
      </c>
      <c r="H106" s="91">
        <f t="shared" si="9"/>
        <v>359051.24</v>
      </c>
    </row>
    <row r="107" spans="2:8" ht="12.75">
      <c r="B107" s="130" t="s">
        <v>468</v>
      </c>
      <c r="C107" s="9">
        <v>237416</v>
      </c>
      <c r="D107" s="9">
        <v>0</v>
      </c>
      <c r="E107" s="9">
        <f t="shared" si="8"/>
        <v>237416</v>
      </c>
      <c r="F107" s="9">
        <v>9720.84</v>
      </c>
      <c r="G107" s="9">
        <v>9720.84</v>
      </c>
      <c r="H107" s="91">
        <f t="shared" si="9"/>
        <v>227695.16</v>
      </c>
    </row>
    <row r="108" spans="2:8" ht="12.75">
      <c r="B108" s="130" t="s">
        <v>467</v>
      </c>
      <c r="C108" s="9">
        <v>32617600</v>
      </c>
      <c r="D108" s="9">
        <v>-3180353.6</v>
      </c>
      <c r="E108" s="9">
        <f t="shared" si="8"/>
        <v>29437246.4</v>
      </c>
      <c r="F108" s="9">
        <v>15874284.39</v>
      </c>
      <c r="G108" s="9">
        <v>15874284.39</v>
      </c>
      <c r="H108" s="91">
        <f t="shared" si="9"/>
        <v>13562962.009999998</v>
      </c>
    </row>
    <row r="109" spans="2:8" ht="12.75">
      <c r="B109" s="130" t="s">
        <v>466</v>
      </c>
      <c r="C109" s="9">
        <v>8000</v>
      </c>
      <c r="D109" s="9">
        <v>8468</v>
      </c>
      <c r="E109" s="9">
        <f t="shared" si="8"/>
        <v>16468</v>
      </c>
      <c r="F109" s="9">
        <v>8468</v>
      </c>
      <c r="G109" s="9">
        <v>0</v>
      </c>
      <c r="H109" s="91">
        <f t="shared" si="9"/>
        <v>8000</v>
      </c>
    </row>
    <row r="110" spans="2:8" ht="12.75">
      <c r="B110" s="130" t="s">
        <v>465</v>
      </c>
      <c r="C110" s="9">
        <v>117952</v>
      </c>
      <c r="D110" s="9">
        <v>0</v>
      </c>
      <c r="E110" s="9">
        <f t="shared" si="8"/>
        <v>117952</v>
      </c>
      <c r="F110" s="9">
        <v>45684.53</v>
      </c>
      <c r="G110" s="9">
        <v>45684.53</v>
      </c>
      <c r="H110" s="91">
        <f t="shared" si="9"/>
        <v>72267.47</v>
      </c>
    </row>
    <row r="111" spans="2:8" ht="12.75">
      <c r="B111" s="130" t="s">
        <v>464</v>
      </c>
      <c r="C111" s="9">
        <v>77000</v>
      </c>
      <c r="D111" s="9">
        <v>0</v>
      </c>
      <c r="E111" s="9">
        <f t="shared" si="8"/>
        <v>77000</v>
      </c>
      <c r="F111" s="9">
        <v>12731</v>
      </c>
      <c r="G111" s="9">
        <v>12731</v>
      </c>
      <c r="H111" s="91">
        <f t="shared" si="9"/>
        <v>64269</v>
      </c>
    </row>
    <row r="112" spans="2:8" ht="12.75">
      <c r="B112" s="130" t="s">
        <v>463</v>
      </c>
      <c r="C112" s="9">
        <v>435669617.03</v>
      </c>
      <c r="D112" s="9">
        <v>3409022.77</v>
      </c>
      <c r="E112" s="9">
        <f t="shared" si="8"/>
        <v>439078639.79999995</v>
      </c>
      <c r="F112" s="9">
        <v>163363229.6</v>
      </c>
      <c r="G112" s="9">
        <v>162398628.8</v>
      </c>
      <c r="H112" s="91">
        <f t="shared" si="9"/>
        <v>275715410.1999999</v>
      </c>
    </row>
    <row r="113" spans="2:8" ht="12.75">
      <c r="B113" s="130" t="s">
        <v>462</v>
      </c>
      <c r="C113" s="9">
        <v>631188</v>
      </c>
      <c r="D113" s="9">
        <v>0</v>
      </c>
      <c r="E113" s="9">
        <f t="shared" si="8"/>
        <v>631188</v>
      </c>
      <c r="F113" s="9">
        <v>83862.4</v>
      </c>
      <c r="G113" s="9">
        <v>83862.4</v>
      </c>
      <c r="H113" s="91">
        <f t="shared" si="9"/>
        <v>547325.6</v>
      </c>
    </row>
    <row r="114" spans="2:8" ht="12.75">
      <c r="B114" s="130" t="s">
        <v>461</v>
      </c>
      <c r="C114" s="9">
        <v>7012444</v>
      </c>
      <c r="D114" s="9">
        <v>-87649.36</v>
      </c>
      <c r="E114" s="9">
        <f t="shared" si="8"/>
        <v>6924794.64</v>
      </c>
      <c r="F114" s="9">
        <v>1322161.08</v>
      </c>
      <c r="G114" s="9">
        <v>884503.07</v>
      </c>
      <c r="H114" s="91">
        <f t="shared" si="9"/>
        <v>5602633.56</v>
      </c>
    </row>
    <row r="115" spans="2:8" ht="12.75">
      <c r="B115" s="130" t="s">
        <v>460</v>
      </c>
      <c r="C115" s="9">
        <v>165109</v>
      </c>
      <c r="D115" s="9">
        <v>0</v>
      </c>
      <c r="E115" s="9">
        <f t="shared" si="8"/>
        <v>165109</v>
      </c>
      <c r="F115" s="9">
        <v>9061.92</v>
      </c>
      <c r="G115" s="9">
        <v>9061.92</v>
      </c>
      <c r="H115" s="91">
        <f t="shared" si="9"/>
        <v>156047.08</v>
      </c>
    </row>
    <row r="116" spans="2:8" ht="12.75">
      <c r="B116" s="130" t="s">
        <v>459</v>
      </c>
      <c r="C116" s="9">
        <v>1374406</v>
      </c>
      <c r="D116" s="9">
        <v>0</v>
      </c>
      <c r="E116" s="9">
        <f t="shared" si="8"/>
        <v>1374406</v>
      </c>
      <c r="F116" s="9">
        <v>329803.4</v>
      </c>
      <c r="G116" s="9">
        <v>202003.4</v>
      </c>
      <c r="H116" s="91">
        <f t="shared" si="9"/>
        <v>1044602.6</v>
      </c>
    </row>
    <row r="117" spans="2:8" ht="12.75">
      <c r="B117" s="130" t="s">
        <v>458</v>
      </c>
      <c r="C117" s="9">
        <v>182800</v>
      </c>
      <c r="D117" s="9">
        <v>-2000</v>
      </c>
      <c r="E117" s="9">
        <f t="shared" si="8"/>
        <v>180800</v>
      </c>
      <c r="F117" s="9">
        <v>60988.78</v>
      </c>
      <c r="G117" s="9">
        <v>60988.78</v>
      </c>
      <c r="H117" s="91">
        <f t="shared" si="9"/>
        <v>119811.22</v>
      </c>
    </row>
    <row r="118" spans="2:8" ht="12.75">
      <c r="B118" s="130" t="s">
        <v>457</v>
      </c>
      <c r="C118" s="9">
        <v>154464</v>
      </c>
      <c r="D118" s="9">
        <v>2000</v>
      </c>
      <c r="E118" s="9">
        <f t="shared" si="8"/>
        <v>156464</v>
      </c>
      <c r="F118" s="9">
        <v>132571.62</v>
      </c>
      <c r="G118" s="9">
        <v>128511.62</v>
      </c>
      <c r="H118" s="91">
        <f t="shared" si="9"/>
        <v>23892.380000000005</v>
      </c>
    </row>
    <row r="119" spans="2:8" ht="12.75">
      <c r="B119" s="130" t="s">
        <v>456</v>
      </c>
      <c r="C119" s="9">
        <v>0</v>
      </c>
      <c r="D119" s="9">
        <v>0</v>
      </c>
      <c r="E119" s="9">
        <f t="shared" si="8"/>
        <v>0</v>
      </c>
      <c r="F119" s="9">
        <v>0</v>
      </c>
      <c r="G119" s="9">
        <v>0</v>
      </c>
      <c r="H119" s="91">
        <f t="shared" si="9"/>
        <v>0</v>
      </c>
    </row>
    <row r="120" spans="2:8" ht="12.75">
      <c r="B120" s="130" t="s">
        <v>455</v>
      </c>
      <c r="C120" s="9">
        <v>235604</v>
      </c>
      <c r="D120" s="9">
        <v>0</v>
      </c>
      <c r="E120" s="9">
        <f t="shared" si="8"/>
        <v>235604</v>
      </c>
      <c r="F120" s="9">
        <v>12985.15</v>
      </c>
      <c r="G120" s="9">
        <v>12985.15</v>
      </c>
      <c r="H120" s="91">
        <f t="shared" si="9"/>
        <v>222618.85</v>
      </c>
    </row>
    <row r="121" spans="2:8" ht="12.75">
      <c r="B121" s="130" t="s">
        <v>454</v>
      </c>
      <c r="C121" s="9">
        <v>0</v>
      </c>
      <c r="D121" s="9">
        <v>0</v>
      </c>
      <c r="E121" s="9">
        <f t="shared" si="8"/>
        <v>0</v>
      </c>
      <c r="F121" s="9">
        <v>0</v>
      </c>
      <c r="G121" s="9">
        <v>0</v>
      </c>
      <c r="H121" s="91">
        <f t="shared" si="9"/>
        <v>0</v>
      </c>
    </row>
    <row r="122" spans="2:8" ht="12.75">
      <c r="B122" s="130" t="s">
        <v>453</v>
      </c>
      <c r="C122" s="9">
        <v>408820</v>
      </c>
      <c r="D122" s="9">
        <v>0</v>
      </c>
      <c r="E122" s="9">
        <f t="shared" si="8"/>
        <v>408820</v>
      </c>
      <c r="F122" s="9">
        <v>110629.05</v>
      </c>
      <c r="G122" s="9">
        <v>109032.05</v>
      </c>
      <c r="H122" s="91">
        <f t="shared" si="9"/>
        <v>298190.95</v>
      </c>
    </row>
    <row r="123" spans="2:8" ht="12.75">
      <c r="B123" s="130" t="s">
        <v>452</v>
      </c>
      <c r="C123" s="9">
        <v>813944</v>
      </c>
      <c r="D123" s="9">
        <v>-64694.28</v>
      </c>
      <c r="E123" s="9">
        <f t="shared" si="8"/>
        <v>749249.72</v>
      </c>
      <c r="F123" s="9">
        <v>58090.7</v>
      </c>
      <c r="G123" s="9">
        <v>58090.7</v>
      </c>
      <c r="H123" s="91">
        <f t="shared" si="9"/>
        <v>691159.02</v>
      </c>
    </row>
    <row r="124" spans="2:8" ht="12.75">
      <c r="B124" s="130" t="s">
        <v>451</v>
      </c>
      <c r="C124" s="9">
        <v>1405255</v>
      </c>
      <c r="D124" s="9">
        <v>0</v>
      </c>
      <c r="E124" s="9">
        <f t="shared" si="8"/>
        <v>1405255</v>
      </c>
      <c r="F124" s="9">
        <v>0</v>
      </c>
      <c r="G124" s="9">
        <v>0</v>
      </c>
      <c r="H124" s="91">
        <f t="shared" si="9"/>
        <v>1405255</v>
      </c>
    </row>
    <row r="125" spans="2:8" ht="12.75">
      <c r="B125" s="130" t="s">
        <v>450</v>
      </c>
      <c r="C125" s="9">
        <v>116293919.86</v>
      </c>
      <c r="D125" s="9">
        <v>0</v>
      </c>
      <c r="E125" s="9">
        <f t="shared" si="8"/>
        <v>116293919.86</v>
      </c>
      <c r="F125" s="9">
        <v>25488409.75</v>
      </c>
      <c r="G125" s="9">
        <v>25488409.75</v>
      </c>
      <c r="H125" s="91">
        <f t="shared" si="9"/>
        <v>90805510.11</v>
      </c>
    </row>
    <row r="126" spans="2:8" ht="12.75">
      <c r="B126" s="130" t="s">
        <v>449</v>
      </c>
      <c r="C126" s="9">
        <v>2730060</v>
      </c>
      <c r="D126" s="9">
        <v>3361.44</v>
      </c>
      <c r="E126" s="9">
        <f t="shared" si="8"/>
        <v>2733421.44</v>
      </c>
      <c r="F126" s="9">
        <v>653179.03</v>
      </c>
      <c r="G126" s="9">
        <v>340869.4</v>
      </c>
      <c r="H126" s="91">
        <f t="shared" si="9"/>
        <v>2080242.41</v>
      </c>
    </row>
    <row r="127" spans="2:8" ht="12.75">
      <c r="B127" s="130" t="s">
        <v>448</v>
      </c>
      <c r="C127" s="9">
        <v>3145500</v>
      </c>
      <c r="D127" s="9">
        <v>104145.52</v>
      </c>
      <c r="E127" s="9">
        <f t="shared" si="8"/>
        <v>3249645.52</v>
      </c>
      <c r="F127" s="9">
        <v>594520.48</v>
      </c>
      <c r="G127" s="9">
        <v>341274.51</v>
      </c>
      <c r="H127" s="91">
        <f t="shared" si="9"/>
        <v>2655125.04</v>
      </c>
    </row>
    <row r="128" spans="2:8" ht="12.75">
      <c r="B128" s="130" t="s">
        <v>447</v>
      </c>
      <c r="C128" s="9">
        <v>3113500</v>
      </c>
      <c r="D128" s="9">
        <v>51900.64</v>
      </c>
      <c r="E128" s="9">
        <f aca="true" t="shared" si="10" ref="E128:E159">C128+D128</f>
        <v>3165400.64</v>
      </c>
      <c r="F128" s="9">
        <v>672769.2</v>
      </c>
      <c r="G128" s="9">
        <v>401827.48</v>
      </c>
      <c r="H128" s="91">
        <f aca="true" t="shared" si="11" ref="H128:H159">E128-F128</f>
        <v>2492631.4400000004</v>
      </c>
    </row>
    <row r="129" spans="2:8" ht="12.75">
      <c r="B129" s="130" t="s">
        <v>446</v>
      </c>
      <c r="C129" s="9">
        <v>3133160</v>
      </c>
      <c r="D129" s="9">
        <v>4534.44</v>
      </c>
      <c r="E129" s="9">
        <f t="shared" si="10"/>
        <v>3137694.44</v>
      </c>
      <c r="F129" s="9">
        <v>402239.92</v>
      </c>
      <c r="G129" s="9">
        <v>206041.42</v>
      </c>
      <c r="H129" s="91">
        <f t="shared" si="11"/>
        <v>2735454.52</v>
      </c>
    </row>
    <row r="130" spans="2:8" ht="12.75">
      <c r="B130" s="130" t="s">
        <v>445</v>
      </c>
      <c r="C130" s="9">
        <v>3173560</v>
      </c>
      <c r="D130" s="9">
        <v>22730.42</v>
      </c>
      <c r="E130" s="9">
        <f t="shared" si="10"/>
        <v>3196290.42</v>
      </c>
      <c r="F130" s="9">
        <v>353753.7</v>
      </c>
      <c r="G130" s="9">
        <v>187554.77</v>
      </c>
      <c r="H130" s="91">
        <f t="shared" si="11"/>
        <v>2842536.7199999997</v>
      </c>
    </row>
    <row r="131" spans="2:8" ht="12.75">
      <c r="B131" s="130" t="s">
        <v>444</v>
      </c>
      <c r="C131" s="9">
        <v>3173500</v>
      </c>
      <c r="D131" s="9">
        <v>41046.48</v>
      </c>
      <c r="E131" s="9">
        <f t="shared" si="10"/>
        <v>3214546.48</v>
      </c>
      <c r="F131" s="9">
        <v>395715.12</v>
      </c>
      <c r="G131" s="9">
        <v>182683.49</v>
      </c>
      <c r="H131" s="91">
        <f t="shared" si="11"/>
        <v>2818831.36</v>
      </c>
    </row>
    <row r="132" spans="2:8" ht="12.75">
      <c r="B132" s="130" t="s">
        <v>443</v>
      </c>
      <c r="C132" s="9">
        <v>684172319.33</v>
      </c>
      <c r="D132" s="9">
        <v>-1020000</v>
      </c>
      <c r="E132" s="9">
        <f t="shared" si="10"/>
        <v>683152319.33</v>
      </c>
      <c r="F132" s="9">
        <v>218413684.21</v>
      </c>
      <c r="G132" s="9">
        <v>218413684.21</v>
      </c>
      <c r="H132" s="91">
        <f t="shared" si="11"/>
        <v>464738635.12</v>
      </c>
    </row>
    <row r="133" spans="2:8" ht="12.75">
      <c r="B133" s="130" t="s">
        <v>442</v>
      </c>
      <c r="C133" s="9">
        <v>601600</v>
      </c>
      <c r="D133" s="9">
        <v>0</v>
      </c>
      <c r="E133" s="9">
        <f t="shared" si="10"/>
        <v>601600</v>
      </c>
      <c r="F133" s="9">
        <v>10845.05</v>
      </c>
      <c r="G133" s="9">
        <v>10845.05</v>
      </c>
      <c r="H133" s="91">
        <f t="shared" si="11"/>
        <v>590754.95</v>
      </c>
    </row>
    <row r="134" spans="2:8" ht="12.75">
      <c r="B134" s="130" t="s">
        <v>441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91">
        <f t="shared" si="11"/>
        <v>0</v>
      </c>
    </row>
    <row r="135" spans="2:8" ht="12.75">
      <c r="B135" s="130" t="s">
        <v>440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91">
        <f t="shared" si="11"/>
        <v>0</v>
      </c>
    </row>
    <row r="136" spans="2:8" ht="12.75">
      <c r="B136" s="130" t="s">
        <v>439</v>
      </c>
      <c r="C136" s="9">
        <v>23816686.65</v>
      </c>
      <c r="D136" s="9">
        <v>1020000</v>
      </c>
      <c r="E136" s="9">
        <f t="shared" si="10"/>
        <v>24836686.65</v>
      </c>
      <c r="F136" s="9">
        <v>1639134.46</v>
      </c>
      <c r="G136" s="9">
        <v>1639134.46</v>
      </c>
      <c r="H136" s="91">
        <f t="shared" si="11"/>
        <v>23197552.189999998</v>
      </c>
    </row>
    <row r="137" spans="2:8" ht="12.75">
      <c r="B137" s="130" t="s">
        <v>438</v>
      </c>
      <c r="C137" s="9">
        <v>1864570931.34</v>
      </c>
      <c r="D137" s="9">
        <v>-86397.13</v>
      </c>
      <c r="E137" s="9">
        <f t="shared" si="10"/>
        <v>1864484534.2099998</v>
      </c>
      <c r="F137" s="9">
        <v>667969732.5</v>
      </c>
      <c r="G137" s="9">
        <v>667864395.65</v>
      </c>
      <c r="H137" s="91">
        <f t="shared" si="11"/>
        <v>1196514801.7099998</v>
      </c>
    </row>
    <row r="138" spans="2:8" ht="12.75">
      <c r="B138" s="130" t="s">
        <v>437</v>
      </c>
      <c r="C138" s="9">
        <v>3130700</v>
      </c>
      <c r="D138" s="9">
        <v>18766.48</v>
      </c>
      <c r="E138" s="9">
        <f t="shared" si="10"/>
        <v>3149466.48</v>
      </c>
      <c r="F138" s="9">
        <v>375692.02</v>
      </c>
      <c r="G138" s="9">
        <v>187233.84</v>
      </c>
      <c r="H138" s="91">
        <f t="shared" si="11"/>
        <v>2773774.46</v>
      </c>
    </row>
    <row r="139" spans="2:8" ht="12.75">
      <c r="B139" s="130" t="s">
        <v>436</v>
      </c>
      <c r="C139" s="9">
        <v>3136200</v>
      </c>
      <c r="D139" s="9">
        <v>0</v>
      </c>
      <c r="E139" s="9">
        <f t="shared" si="10"/>
        <v>3136200</v>
      </c>
      <c r="F139" s="9">
        <v>304627.11</v>
      </c>
      <c r="G139" s="9">
        <v>139171.98</v>
      </c>
      <c r="H139" s="91">
        <f t="shared" si="11"/>
        <v>2831572.89</v>
      </c>
    </row>
    <row r="140" spans="2:8" ht="25.5">
      <c r="B140" s="130" t="s">
        <v>435</v>
      </c>
      <c r="C140" s="9">
        <v>3180700</v>
      </c>
      <c r="D140" s="9">
        <v>0</v>
      </c>
      <c r="E140" s="9">
        <f t="shared" si="10"/>
        <v>3180700</v>
      </c>
      <c r="F140" s="9">
        <v>251729.92</v>
      </c>
      <c r="G140" s="9">
        <v>117628.54</v>
      </c>
      <c r="H140" s="91">
        <f t="shared" si="11"/>
        <v>2928970.08</v>
      </c>
    </row>
    <row r="141" spans="2:8" ht="12.75">
      <c r="B141" s="130" t="s">
        <v>434</v>
      </c>
      <c r="C141" s="9">
        <v>3137700</v>
      </c>
      <c r="D141" s="9">
        <v>0</v>
      </c>
      <c r="E141" s="9">
        <f t="shared" si="10"/>
        <v>3137700</v>
      </c>
      <c r="F141" s="9">
        <v>335351.95</v>
      </c>
      <c r="G141" s="9">
        <v>147173.16</v>
      </c>
      <c r="H141" s="91">
        <f t="shared" si="11"/>
        <v>2802348.05</v>
      </c>
    </row>
    <row r="142" spans="2:8" ht="12.75">
      <c r="B142" s="130" t="s">
        <v>433</v>
      </c>
      <c r="C142" s="9">
        <v>3125700</v>
      </c>
      <c r="D142" s="9">
        <v>3766.48</v>
      </c>
      <c r="E142" s="9">
        <f t="shared" si="10"/>
        <v>3129466.48</v>
      </c>
      <c r="F142" s="9">
        <v>366997.33</v>
      </c>
      <c r="G142" s="9">
        <v>158992.88</v>
      </c>
      <c r="H142" s="91">
        <f t="shared" si="11"/>
        <v>2762469.15</v>
      </c>
    </row>
    <row r="143" spans="2:8" ht="12.75">
      <c r="B143" s="130" t="s">
        <v>432</v>
      </c>
      <c r="C143" s="9">
        <v>3158471</v>
      </c>
      <c r="D143" s="9">
        <v>0</v>
      </c>
      <c r="E143" s="9">
        <f t="shared" si="10"/>
        <v>3158471</v>
      </c>
      <c r="F143" s="9">
        <v>323556.2</v>
      </c>
      <c r="G143" s="9">
        <v>189392.76</v>
      </c>
      <c r="H143" s="91">
        <f t="shared" si="11"/>
        <v>2834914.8</v>
      </c>
    </row>
    <row r="144" spans="2:8" ht="12.75">
      <c r="B144" s="130" t="s">
        <v>431</v>
      </c>
      <c r="C144" s="9">
        <v>3510904</v>
      </c>
      <c r="D144" s="9">
        <v>10390.79</v>
      </c>
      <c r="E144" s="9">
        <f t="shared" si="10"/>
        <v>3521294.79</v>
      </c>
      <c r="F144" s="9">
        <v>1561303.71</v>
      </c>
      <c r="G144" s="9">
        <v>794602.93</v>
      </c>
      <c r="H144" s="91">
        <f t="shared" si="11"/>
        <v>1959991.08</v>
      </c>
    </row>
    <row r="145" spans="2:8" ht="12.75">
      <c r="B145" s="130" t="s">
        <v>430</v>
      </c>
      <c r="C145" s="9">
        <v>828012057.47</v>
      </c>
      <c r="D145" s="9">
        <v>0</v>
      </c>
      <c r="E145" s="9">
        <f t="shared" si="10"/>
        <v>828012057.47</v>
      </c>
      <c r="F145" s="9">
        <v>261597312.52</v>
      </c>
      <c r="G145" s="9">
        <v>261597312.52</v>
      </c>
      <c r="H145" s="91">
        <f t="shared" si="11"/>
        <v>566414744.95</v>
      </c>
    </row>
    <row r="146" spans="2:8" ht="12.75">
      <c r="B146" s="130" t="s">
        <v>429</v>
      </c>
      <c r="C146" s="9">
        <v>830597126.12</v>
      </c>
      <c r="D146" s="9">
        <v>0</v>
      </c>
      <c r="E146" s="9">
        <f t="shared" si="10"/>
        <v>830597126.12</v>
      </c>
      <c r="F146" s="9">
        <v>267675988.31</v>
      </c>
      <c r="G146" s="9">
        <v>267675988.31</v>
      </c>
      <c r="H146" s="91">
        <f t="shared" si="11"/>
        <v>562921137.81</v>
      </c>
    </row>
    <row r="147" spans="2:8" ht="12.75">
      <c r="B147" s="130" t="s">
        <v>428</v>
      </c>
      <c r="C147" s="9">
        <v>451528847.42</v>
      </c>
      <c r="D147" s="9">
        <v>0</v>
      </c>
      <c r="E147" s="9">
        <f t="shared" si="10"/>
        <v>451528847.42</v>
      </c>
      <c r="F147" s="9">
        <v>144125643.94</v>
      </c>
      <c r="G147" s="9">
        <v>144125643.94</v>
      </c>
      <c r="H147" s="91">
        <f t="shared" si="11"/>
        <v>307403203.48</v>
      </c>
    </row>
    <row r="148" spans="2:8" ht="12.75">
      <c r="B148" s="130" t="s">
        <v>427</v>
      </c>
      <c r="C148" s="9">
        <v>68585742.89</v>
      </c>
      <c r="D148" s="9">
        <v>0</v>
      </c>
      <c r="E148" s="9">
        <f t="shared" si="10"/>
        <v>68585742.89</v>
      </c>
      <c r="F148" s="9">
        <v>18247351.84</v>
      </c>
      <c r="G148" s="9">
        <v>18240415.6</v>
      </c>
      <c r="H148" s="91">
        <f t="shared" si="11"/>
        <v>50338391.05</v>
      </c>
    </row>
    <row r="149" spans="2:8" ht="12.75">
      <c r="B149" s="130" t="s">
        <v>426</v>
      </c>
      <c r="C149" s="9">
        <v>37158256.39</v>
      </c>
      <c r="D149" s="9">
        <v>5348.4</v>
      </c>
      <c r="E149" s="9">
        <f t="shared" si="10"/>
        <v>37163604.79</v>
      </c>
      <c r="F149" s="9">
        <v>8145508.64</v>
      </c>
      <c r="G149" s="9">
        <v>8012796.3</v>
      </c>
      <c r="H149" s="91">
        <f t="shared" si="11"/>
        <v>29018096.15</v>
      </c>
    </row>
    <row r="150" spans="2:8" ht="12.75">
      <c r="B150" s="130" t="s">
        <v>425</v>
      </c>
      <c r="C150" s="9">
        <v>45778205.93</v>
      </c>
      <c r="D150" s="9">
        <v>249072.73</v>
      </c>
      <c r="E150" s="9">
        <f t="shared" si="10"/>
        <v>46027278.66</v>
      </c>
      <c r="F150" s="9">
        <v>11346142.15</v>
      </c>
      <c r="G150" s="9">
        <v>11303232.59</v>
      </c>
      <c r="H150" s="91">
        <f t="shared" si="11"/>
        <v>34681136.51</v>
      </c>
    </row>
    <row r="151" spans="2:8" ht="12.75">
      <c r="B151" s="130" t="s">
        <v>424</v>
      </c>
      <c r="C151" s="9">
        <v>432427915.84</v>
      </c>
      <c r="D151" s="9">
        <v>-269917.53</v>
      </c>
      <c r="E151" s="9">
        <f t="shared" si="10"/>
        <v>432157998.31</v>
      </c>
      <c r="F151" s="9">
        <v>138207914.87</v>
      </c>
      <c r="G151" s="9">
        <v>138207914.87</v>
      </c>
      <c r="H151" s="91">
        <f t="shared" si="11"/>
        <v>293950083.44</v>
      </c>
    </row>
    <row r="152" spans="2:8" ht="12.75">
      <c r="B152" s="130" t="s">
        <v>423</v>
      </c>
      <c r="C152" s="9">
        <v>17208</v>
      </c>
      <c r="D152" s="9">
        <v>0</v>
      </c>
      <c r="E152" s="9">
        <f t="shared" si="10"/>
        <v>17208</v>
      </c>
      <c r="F152" s="9">
        <v>6049.88</v>
      </c>
      <c r="G152" s="9">
        <v>6049.88</v>
      </c>
      <c r="H152" s="91">
        <f t="shared" si="11"/>
        <v>11158.119999999999</v>
      </c>
    </row>
    <row r="153" spans="2:8" ht="12.75">
      <c r="B153" s="130" t="s">
        <v>422</v>
      </c>
      <c r="C153" s="9">
        <v>140544184.73</v>
      </c>
      <c r="D153" s="9">
        <v>0</v>
      </c>
      <c r="E153" s="9">
        <f t="shared" si="10"/>
        <v>140544184.73</v>
      </c>
      <c r="F153" s="9">
        <v>44295143.49</v>
      </c>
      <c r="G153" s="9">
        <v>44295143.49</v>
      </c>
      <c r="H153" s="91">
        <f t="shared" si="11"/>
        <v>96249041.23999998</v>
      </c>
    </row>
    <row r="154" spans="2:8" ht="12.75">
      <c r="B154" s="130" t="s">
        <v>421</v>
      </c>
      <c r="C154" s="9">
        <v>100000</v>
      </c>
      <c r="D154" s="9">
        <v>0</v>
      </c>
      <c r="E154" s="9">
        <f t="shared" si="10"/>
        <v>100000</v>
      </c>
      <c r="F154" s="9">
        <v>0</v>
      </c>
      <c r="G154" s="9">
        <v>0</v>
      </c>
      <c r="H154" s="91">
        <f t="shared" si="11"/>
        <v>100000</v>
      </c>
    </row>
    <row r="155" spans="2:8" ht="12.75">
      <c r="B155" s="130" t="s">
        <v>420</v>
      </c>
      <c r="C155" s="9">
        <v>9600</v>
      </c>
      <c r="D155" s="9">
        <v>0</v>
      </c>
      <c r="E155" s="9">
        <f t="shared" si="10"/>
        <v>9600</v>
      </c>
      <c r="F155" s="9">
        <v>3990.1</v>
      </c>
      <c r="G155" s="9">
        <v>3990.1</v>
      </c>
      <c r="H155" s="91">
        <f t="shared" si="11"/>
        <v>5609.9</v>
      </c>
    </row>
    <row r="156" spans="2:8" ht="12.75">
      <c r="B156" s="130" t="s">
        <v>419</v>
      </c>
      <c r="C156" s="9">
        <v>17532</v>
      </c>
      <c r="D156" s="9">
        <v>0</v>
      </c>
      <c r="E156" s="9">
        <f t="shared" si="10"/>
        <v>17532</v>
      </c>
      <c r="F156" s="9">
        <v>7229.95</v>
      </c>
      <c r="G156" s="9">
        <v>7229.95</v>
      </c>
      <c r="H156" s="91">
        <f t="shared" si="11"/>
        <v>10302.05</v>
      </c>
    </row>
    <row r="157" spans="2:8" ht="12.75">
      <c r="B157" s="130" t="s">
        <v>418</v>
      </c>
      <c r="C157" s="9">
        <v>11542434</v>
      </c>
      <c r="D157" s="9">
        <v>12264.61</v>
      </c>
      <c r="E157" s="9">
        <f t="shared" si="10"/>
        <v>11554698.61</v>
      </c>
      <c r="F157" s="9">
        <v>3133977.19</v>
      </c>
      <c r="G157" s="9">
        <v>1275691.85</v>
      </c>
      <c r="H157" s="91">
        <f t="shared" si="11"/>
        <v>8420721.42</v>
      </c>
    </row>
    <row r="158" spans="2:8" ht="12.75">
      <c r="B158" s="130" t="s">
        <v>417</v>
      </c>
      <c r="C158" s="9">
        <v>0</v>
      </c>
      <c r="D158" s="9">
        <v>0</v>
      </c>
      <c r="E158" s="9">
        <f t="shared" si="10"/>
        <v>0</v>
      </c>
      <c r="F158" s="9">
        <v>0</v>
      </c>
      <c r="G158" s="9">
        <v>0</v>
      </c>
      <c r="H158" s="91">
        <f t="shared" si="11"/>
        <v>0</v>
      </c>
    </row>
    <row r="159" spans="2:8" ht="12.75">
      <c r="B159" s="130" t="s">
        <v>416</v>
      </c>
      <c r="C159" s="9">
        <v>32892</v>
      </c>
      <c r="D159" s="9">
        <v>0</v>
      </c>
      <c r="E159" s="9">
        <f t="shared" si="10"/>
        <v>32892</v>
      </c>
      <c r="F159" s="9">
        <v>13694.02</v>
      </c>
      <c r="G159" s="9">
        <v>13694.02</v>
      </c>
      <c r="H159" s="91">
        <f t="shared" si="11"/>
        <v>19197.98</v>
      </c>
    </row>
    <row r="160" spans="2:8" ht="12.75">
      <c r="B160" s="130" t="s">
        <v>415</v>
      </c>
      <c r="C160" s="9">
        <v>0</v>
      </c>
      <c r="D160" s="9">
        <v>0</v>
      </c>
      <c r="E160" s="9">
        <f aca="true" t="shared" si="12" ref="E160:E180">C160+D160</f>
        <v>0</v>
      </c>
      <c r="F160" s="9">
        <v>0</v>
      </c>
      <c r="G160" s="9">
        <v>0</v>
      </c>
      <c r="H160" s="91">
        <f aca="true" t="shared" si="13" ref="H160:H180">E160-F160</f>
        <v>0</v>
      </c>
    </row>
    <row r="161" spans="2:8" ht="12.75">
      <c r="B161" s="130" t="s">
        <v>414</v>
      </c>
      <c r="C161" s="9">
        <v>0</v>
      </c>
      <c r="D161" s="9">
        <v>0</v>
      </c>
      <c r="E161" s="9">
        <f t="shared" si="12"/>
        <v>0</v>
      </c>
      <c r="F161" s="9">
        <v>0</v>
      </c>
      <c r="G161" s="9">
        <v>0</v>
      </c>
      <c r="H161" s="91">
        <f t="shared" si="13"/>
        <v>0</v>
      </c>
    </row>
    <row r="162" spans="2:8" ht="12.75">
      <c r="B162" s="130" t="s">
        <v>413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91">
        <f t="shared" si="13"/>
        <v>0</v>
      </c>
    </row>
    <row r="163" spans="2:8" ht="25.5">
      <c r="B163" s="130" t="s">
        <v>412</v>
      </c>
      <c r="C163" s="9">
        <v>0</v>
      </c>
      <c r="D163" s="9">
        <v>0</v>
      </c>
      <c r="E163" s="9">
        <f t="shared" si="12"/>
        <v>0</v>
      </c>
      <c r="F163" s="9">
        <v>0</v>
      </c>
      <c r="G163" s="9">
        <v>0</v>
      </c>
      <c r="H163" s="91">
        <f t="shared" si="13"/>
        <v>0</v>
      </c>
    </row>
    <row r="164" spans="2:8" ht="12.75">
      <c r="B164" s="130" t="s">
        <v>411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91">
        <f t="shared" si="13"/>
        <v>0</v>
      </c>
    </row>
    <row r="165" spans="2:8" ht="12.75">
      <c r="B165" s="130" t="s">
        <v>410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91">
        <f t="shared" si="13"/>
        <v>0</v>
      </c>
    </row>
    <row r="166" spans="2:8" ht="25.5">
      <c r="B166" s="130" t="s">
        <v>409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91">
        <f t="shared" si="13"/>
        <v>0</v>
      </c>
    </row>
    <row r="167" spans="2:8" ht="12.75">
      <c r="B167" s="130" t="s">
        <v>408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91">
        <f t="shared" si="13"/>
        <v>0</v>
      </c>
    </row>
    <row r="168" spans="2:8" ht="25.5">
      <c r="B168" s="130" t="s">
        <v>407</v>
      </c>
      <c r="C168" s="9">
        <v>0</v>
      </c>
      <c r="D168" s="9">
        <v>0</v>
      </c>
      <c r="E168" s="9">
        <f t="shared" si="12"/>
        <v>0</v>
      </c>
      <c r="F168" s="9">
        <v>0</v>
      </c>
      <c r="G168" s="9">
        <v>0</v>
      </c>
      <c r="H168" s="91">
        <f t="shared" si="13"/>
        <v>0</v>
      </c>
    </row>
    <row r="169" spans="2:8" ht="12.75">
      <c r="B169" s="130" t="s">
        <v>406</v>
      </c>
      <c r="C169" s="9">
        <v>0</v>
      </c>
      <c r="D169" s="9">
        <v>0</v>
      </c>
      <c r="E169" s="9">
        <f t="shared" si="12"/>
        <v>0</v>
      </c>
      <c r="F169" s="9">
        <v>0</v>
      </c>
      <c r="G169" s="9">
        <v>0</v>
      </c>
      <c r="H169" s="91">
        <f t="shared" si="13"/>
        <v>0</v>
      </c>
    </row>
    <row r="170" spans="2:8" ht="12.75">
      <c r="B170" s="130" t="s">
        <v>405</v>
      </c>
      <c r="C170" s="9">
        <v>0</v>
      </c>
      <c r="D170" s="9">
        <v>3358112.88</v>
      </c>
      <c r="E170" s="9">
        <f t="shared" si="12"/>
        <v>3358112.88</v>
      </c>
      <c r="F170" s="9">
        <v>100800</v>
      </c>
      <c r="G170" s="9">
        <v>100800</v>
      </c>
      <c r="H170" s="91">
        <f t="shared" si="13"/>
        <v>3257312.88</v>
      </c>
    </row>
    <row r="171" spans="2:8" ht="25.5">
      <c r="B171" s="130" t="s">
        <v>404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91">
        <f t="shared" si="13"/>
        <v>0</v>
      </c>
    </row>
    <row r="172" spans="2:8" ht="25.5">
      <c r="B172" s="130" t="s">
        <v>403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91">
        <f t="shared" si="13"/>
        <v>0</v>
      </c>
    </row>
    <row r="173" spans="2:8" ht="25.5">
      <c r="B173" s="130" t="s">
        <v>402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91">
        <f t="shared" si="13"/>
        <v>0</v>
      </c>
    </row>
    <row r="174" spans="2:8" ht="25.5">
      <c r="B174" s="130" t="s">
        <v>401</v>
      </c>
      <c r="C174" s="9">
        <v>0</v>
      </c>
      <c r="D174" s="9">
        <v>0</v>
      </c>
      <c r="E174" s="9">
        <f t="shared" si="12"/>
        <v>0</v>
      </c>
      <c r="F174" s="9">
        <v>0</v>
      </c>
      <c r="G174" s="9">
        <v>0</v>
      </c>
      <c r="H174" s="91">
        <f t="shared" si="13"/>
        <v>0</v>
      </c>
    </row>
    <row r="175" spans="2:8" ht="25.5">
      <c r="B175" s="130" t="s">
        <v>400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91">
        <f t="shared" si="13"/>
        <v>0</v>
      </c>
    </row>
    <row r="176" spans="2:8" ht="25.5">
      <c r="B176" s="130" t="s">
        <v>399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91">
        <f t="shared" si="13"/>
        <v>0</v>
      </c>
    </row>
    <row r="177" spans="2:8" ht="25.5">
      <c r="B177" s="130" t="s">
        <v>398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91">
        <f t="shared" si="13"/>
        <v>0</v>
      </c>
    </row>
    <row r="178" spans="2:8" ht="25.5">
      <c r="B178" s="130" t="s">
        <v>397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91">
        <f t="shared" si="13"/>
        <v>0</v>
      </c>
    </row>
    <row r="179" spans="2:8" ht="12.75">
      <c r="B179" s="130" t="s">
        <v>396</v>
      </c>
      <c r="C179" s="9">
        <v>0</v>
      </c>
      <c r="D179" s="9">
        <v>0</v>
      </c>
      <c r="E179" s="9">
        <f t="shared" si="12"/>
        <v>0</v>
      </c>
      <c r="F179" s="9">
        <v>0</v>
      </c>
      <c r="G179" s="9">
        <v>0</v>
      </c>
      <c r="H179" s="91">
        <f t="shared" si="13"/>
        <v>0</v>
      </c>
    </row>
    <row r="180" spans="2:8" ht="12.75">
      <c r="B180" s="130" t="s">
        <v>395</v>
      </c>
      <c r="C180" s="9">
        <v>0</v>
      </c>
      <c r="D180" s="9">
        <v>0</v>
      </c>
      <c r="E180" s="9">
        <f t="shared" si="12"/>
        <v>0</v>
      </c>
      <c r="F180" s="9">
        <v>0</v>
      </c>
      <c r="G180" s="9">
        <v>0</v>
      </c>
      <c r="H180" s="91">
        <f t="shared" si="13"/>
        <v>0</v>
      </c>
    </row>
    <row r="181" spans="2:8" ht="12.75">
      <c r="B181" s="130"/>
      <c r="C181" s="9"/>
      <c r="D181" s="9"/>
      <c r="E181" s="9"/>
      <c r="F181" s="9"/>
      <c r="G181" s="9"/>
      <c r="H181" s="91"/>
    </row>
    <row r="182" spans="2:8" ht="12.75">
      <c r="B182" s="129" t="s">
        <v>313</v>
      </c>
      <c r="C182" s="7">
        <f aca="true" t="shared" si="14" ref="C182:H182">C9+C95</f>
        <v>6199833761.000001</v>
      </c>
      <c r="D182" s="7">
        <f t="shared" si="14"/>
        <v>7525493.239999999</v>
      </c>
      <c r="E182" s="7">
        <f t="shared" si="14"/>
        <v>6207359254.24</v>
      </c>
      <c r="F182" s="7">
        <f t="shared" si="14"/>
        <v>2046246517.2000003</v>
      </c>
      <c r="G182" s="7">
        <f t="shared" si="14"/>
        <v>2034157577.5399995</v>
      </c>
      <c r="H182" s="7">
        <f t="shared" si="14"/>
        <v>4161112737.040001</v>
      </c>
    </row>
    <row r="183" spans="2:8" ht="13.5" thickBot="1">
      <c r="B183" s="128"/>
      <c r="C183" s="19"/>
      <c r="D183" s="19"/>
      <c r="E183" s="19"/>
      <c r="F183" s="19"/>
      <c r="G183" s="19"/>
      <c r="H183" s="19"/>
    </row>
    <row r="1822" spans="2:8" ht="12.75">
      <c r="B1822" s="127"/>
      <c r="C1822" s="127"/>
      <c r="D1822" s="127"/>
      <c r="E1822" s="127"/>
      <c r="F1822" s="127"/>
      <c r="G1822" s="127"/>
      <c r="H1822" s="12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636762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0" zoomScaleSheetLayoutView="80" zoomScalePageLayoutView="0" workbookViewId="0" topLeftCell="A1">
      <selection activeCell="C79" sqref="C79"/>
    </sheetView>
  </sheetViews>
  <sheetFormatPr defaultColWidth="11.421875" defaultRowHeight="15"/>
  <cols>
    <col min="2" max="6" width="13.7109375" style="0" bestFit="1" customWidth="1"/>
    <col min="7" max="7" width="15.140625" style="0" bestFit="1" customWidth="1"/>
  </cols>
  <sheetData>
    <row r="1" spans="1:7" ht="15">
      <c r="A1" s="220" t="s">
        <v>483</v>
      </c>
      <c r="B1" s="220"/>
      <c r="C1" s="220"/>
      <c r="D1" s="220"/>
      <c r="E1" s="220"/>
      <c r="F1" s="220"/>
      <c r="G1" s="220"/>
    </row>
    <row r="2" ht="15.75" thickBot="1"/>
    <row r="3" spans="1:7" ht="15">
      <c r="A3" s="221" t="s">
        <v>484</v>
      </c>
      <c r="B3" s="222"/>
      <c r="C3" s="222"/>
      <c r="D3" s="222"/>
      <c r="E3" s="222"/>
      <c r="F3" s="222"/>
      <c r="G3" s="223"/>
    </row>
    <row r="4" spans="1:7" ht="15">
      <c r="A4" s="224" t="s">
        <v>394</v>
      </c>
      <c r="B4" s="225"/>
      <c r="C4" s="225"/>
      <c r="D4" s="225"/>
      <c r="E4" s="225"/>
      <c r="F4" s="225"/>
      <c r="G4" s="226"/>
    </row>
    <row r="5" spans="1:7" ht="15">
      <c r="A5" s="224" t="s">
        <v>485</v>
      </c>
      <c r="B5" s="225"/>
      <c r="C5" s="225"/>
      <c r="D5" s="225"/>
      <c r="E5" s="225"/>
      <c r="F5" s="225"/>
      <c r="G5" s="226"/>
    </row>
    <row r="6" spans="1:7" ht="15">
      <c r="A6" s="163" t="s">
        <v>173</v>
      </c>
      <c r="B6" s="212"/>
      <c r="C6" s="212"/>
      <c r="D6" s="212"/>
      <c r="E6" s="212"/>
      <c r="F6" s="212"/>
      <c r="G6" s="165"/>
    </row>
    <row r="7" spans="1:7" ht="15.75" thickBot="1">
      <c r="A7" s="227" t="s">
        <v>1</v>
      </c>
      <c r="B7" s="228"/>
      <c r="C7" s="228"/>
      <c r="D7" s="228"/>
      <c r="E7" s="228"/>
      <c r="F7" s="228"/>
      <c r="G7" s="229"/>
    </row>
    <row r="8" spans="1:7" ht="15.75" thickBot="1">
      <c r="A8" s="213" t="s">
        <v>2</v>
      </c>
      <c r="B8" s="215" t="s">
        <v>392</v>
      </c>
      <c r="C8" s="216"/>
      <c r="D8" s="216"/>
      <c r="E8" s="216"/>
      <c r="F8" s="217"/>
      <c r="G8" s="218" t="s">
        <v>391</v>
      </c>
    </row>
    <row r="9" spans="1:7" ht="17.25" thickBot="1">
      <c r="A9" s="214"/>
      <c r="B9" s="136" t="s">
        <v>242</v>
      </c>
      <c r="C9" s="136" t="s">
        <v>390</v>
      </c>
      <c r="D9" s="136" t="s">
        <v>389</v>
      </c>
      <c r="E9" s="136" t="s">
        <v>486</v>
      </c>
      <c r="F9" s="136" t="s">
        <v>210</v>
      </c>
      <c r="G9" s="219"/>
    </row>
    <row r="10" spans="1:7" ht="33">
      <c r="A10" s="137" t="s">
        <v>487</v>
      </c>
      <c r="B10" s="138">
        <f>B11+B12+B13+B16+B17+B20</f>
        <v>58018758</v>
      </c>
      <c r="C10" s="138">
        <f>C11+C12+C13+C16+C17+C20</f>
        <v>-41443.92</v>
      </c>
      <c r="D10" s="138">
        <f>D11+D12+D13+D16+D17+D20</f>
        <v>57977314.08</v>
      </c>
      <c r="E10" s="138">
        <f>E11+E12+E13+E16+E17+E20</f>
        <v>24060197.23</v>
      </c>
      <c r="F10" s="138">
        <f>F11+F12+F13+F16+F17+F20</f>
        <v>21856140.03</v>
      </c>
      <c r="G10" s="139">
        <f>D10-E10</f>
        <v>33917116.849999994</v>
      </c>
    </row>
    <row r="11" spans="1:7" ht="24.75">
      <c r="A11" s="140" t="s">
        <v>488</v>
      </c>
      <c r="B11" s="141"/>
      <c r="C11" s="141"/>
      <c r="D11" s="141"/>
      <c r="E11" s="141"/>
      <c r="F11" s="141"/>
      <c r="G11" s="142">
        <f aca="true" t="shared" si="0" ref="G11:G20">D11-E11</f>
        <v>0</v>
      </c>
    </row>
    <row r="12" spans="1:7" ht="15">
      <c r="A12" s="140" t="s">
        <v>489</v>
      </c>
      <c r="B12" s="141">
        <v>58018758</v>
      </c>
      <c r="C12" s="141">
        <f>18901.62+-60345.54</f>
        <v>-41443.92</v>
      </c>
      <c r="D12" s="141">
        <f>B12+C12</f>
        <v>57977314.08</v>
      </c>
      <c r="E12" s="141">
        <f>8030200.11+16029997.12</f>
        <v>24060197.23</v>
      </c>
      <c r="F12" s="141">
        <f>7763702.96+14092437.07</f>
        <v>21856140.03</v>
      </c>
      <c r="G12" s="141">
        <f>D12-E12</f>
        <v>33917116.849999994</v>
      </c>
    </row>
    <row r="13" spans="1:7" ht="16.5">
      <c r="A13" s="140" t="s">
        <v>490</v>
      </c>
      <c r="B13" s="141">
        <f>B14+B15</f>
        <v>0</v>
      </c>
      <c r="C13" s="141">
        <f>C14+C15</f>
        <v>0</v>
      </c>
      <c r="D13" s="141">
        <f>D14+D15</f>
        <v>0</v>
      </c>
      <c r="E13" s="141">
        <f>E14+E15</f>
        <v>0</v>
      </c>
      <c r="F13" s="141">
        <f>F14+F15</f>
        <v>0</v>
      </c>
      <c r="G13" s="142">
        <f t="shared" si="0"/>
        <v>0</v>
      </c>
    </row>
    <row r="14" spans="1:7" ht="16.5">
      <c r="A14" s="140" t="s">
        <v>491</v>
      </c>
      <c r="B14" s="141"/>
      <c r="C14" s="141"/>
      <c r="D14" s="141"/>
      <c r="E14" s="141"/>
      <c r="F14" s="141"/>
      <c r="G14" s="142">
        <f t="shared" si="0"/>
        <v>0</v>
      </c>
    </row>
    <row r="15" spans="1:7" ht="24.75">
      <c r="A15" s="140" t="s">
        <v>492</v>
      </c>
      <c r="B15" s="141"/>
      <c r="C15" s="141"/>
      <c r="D15" s="141"/>
      <c r="E15" s="141"/>
      <c r="F15" s="141"/>
      <c r="G15" s="142">
        <f t="shared" si="0"/>
        <v>0</v>
      </c>
    </row>
    <row r="16" spans="1:7" ht="16.5">
      <c r="A16" s="140" t="s">
        <v>493</v>
      </c>
      <c r="B16" s="141"/>
      <c r="C16" s="141"/>
      <c r="D16" s="141"/>
      <c r="E16" s="141"/>
      <c r="F16" s="141"/>
      <c r="G16" s="142">
        <f t="shared" si="0"/>
        <v>0</v>
      </c>
    </row>
    <row r="17" spans="1:7" ht="45.75" customHeight="1">
      <c r="A17" s="143" t="s">
        <v>494</v>
      </c>
      <c r="B17" s="144">
        <f>B18+B19</f>
        <v>0</v>
      </c>
      <c r="C17" s="144">
        <f>C18+C19</f>
        <v>0</v>
      </c>
      <c r="D17" s="144">
        <f>D18+D19</f>
        <v>0</v>
      </c>
      <c r="E17" s="144">
        <f>E18+E19</f>
        <v>0</v>
      </c>
      <c r="F17" s="144">
        <f>F18+F19</f>
        <v>0</v>
      </c>
      <c r="G17" s="142">
        <f t="shared" si="0"/>
        <v>0</v>
      </c>
    </row>
    <row r="18" spans="1:7" ht="16.5">
      <c r="A18" s="145" t="s">
        <v>495</v>
      </c>
      <c r="B18" s="141"/>
      <c r="C18" s="141"/>
      <c r="D18" s="141"/>
      <c r="E18" s="141"/>
      <c r="F18" s="141"/>
      <c r="G18" s="142">
        <f t="shared" si="0"/>
        <v>0</v>
      </c>
    </row>
    <row r="19" spans="1:7" ht="16.5">
      <c r="A19" s="145" t="s">
        <v>496</v>
      </c>
      <c r="B19" s="141"/>
      <c r="C19" s="141"/>
      <c r="D19" s="141"/>
      <c r="E19" s="141"/>
      <c r="F19" s="141"/>
      <c r="G19" s="142">
        <f t="shared" si="0"/>
        <v>0</v>
      </c>
    </row>
    <row r="20" spans="1:7" ht="16.5">
      <c r="A20" s="140" t="s">
        <v>497</v>
      </c>
      <c r="B20" s="141"/>
      <c r="C20" s="141"/>
      <c r="D20" s="141"/>
      <c r="E20" s="141"/>
      <c r="F20" s="141"/>
      <c r="G20" s="142">
        <f t="shared" si="0"/>
        <v>0</v>
      </c>
    </row>
    <row r="21" spans="1:7" ht="15">
      <c r="A21" s="140"/>
      <c r="B21" s="138"/>
      <c r="C21" s="138"/>
      <c r="D21" s="138"/>
      <c r="E21" s="138"/>
      <c r="F21" s="138"/>
      <c r="G21" s="139"/>
    </row>
    <row r="22" spans="1:7" ht="33">
      <c r="A22" s="137" t="s">
        <v>498</v>
      </c>
      <c r="B22" s="138">
        <f>B23+B24+B25+B28+B29+B32</f>
        <v>5796367419</v>
      </c>
      <c r="C22" s="138">
        <f>C23+C24+C25+C28+C29+C32</f>
        <v>0</v>
      </c>
      <c r="D22" s="138">
        <f>D23+D24+D25+D28+D29+D32</f>
        <v>5796367419</v>
      </c>
      <c r="E22" s="138">
        <f>E23+E24+E25+E28+E29+E32</f>
        <v>1870374844.47</v>
      </c>
      <c r="F22" s="138">
        <f>F23+F24+F25+F28+F29+F32</f>
        <v>1870374844.47</v>
      </c>
      <c r="G22" s="139">
        <f>D22-E22</f>
        <v>3925992574.5299997</v>
      </c>
    </row>
    <row r="23" spans="1:7" ht="24.75">
      <c r="A23" s="140" t="s">
        <v>488</v>
      </c>
      <c r="B23" s="138"/>
      <c r="C23" s="138"/>
      <c r="D23" s="138"/>
      <c r="E23" s="138"/>
      <c r="F23" s="138"/>
      <c r="G23" s="142">
        <f aca="true" t="shared" si="1" ref="G23:G32">D23-E23</f>
        <v>0</v>
      </c>
    </row>
    <row r="24" spans="1:7" ht="15">
      <c r="A24" s="140" t="s">
        <v>489</v>
      </c>
      <c r="B24" s="141">
        <v>5796367419</v>
      </c>
      <c r="C24" s="141">
        <v>0</v>
      </c>
      <c r="D24" s="141">
        <v>5796367419</v>
      </c>
      <c r="E24" s="141">
        <f>643338474.76+1227036369.71</f>
        <v>1870374844.47</v>
      </c>
      <c r="F24" s="141">
        <f>643338474.76+1227036369.71</f>
        <v>1870374844.47</v>
      </c>
      <c r="G24" s="141">
        <f>D24-E24</f>
        <v>3925992574.5299997</v>
      </c>
    </row>
    <row r="25" spans="1:7" ht="16.5">
      <c r="A25" s="140" t="s">
        <v>490</v>
      </c>
      <c r="B25" s="138">
        <f>B26+B27</f>
        <v>0</v>
      </c>
      <c r="C25" s="138">
        <f>C26+C27</f>
        <v>0</v>
      </c>
      <c r="D25" s="138">
        <f>D26+D27</f>
        <v>0</v>
      </c>
      <c r="E25" s="138"/>
      <c r="F25" s="138">
        <f>F26+F27</f>
        <v>0</v>
      </c>
      <c r="G25" s="142">
        <f t="shared" si="1"/>
        <v>0</v>
      </c>
    </row>
    <row r="26" spans="1:7" ht="16.5">
      <c r="A26" s="140" t="s">
        <v>491</v>
      </c>
      <c r="B26" s="138"/>
      <c r="C26" s="138"/>
      <c r="D26" s="138"/>
      <c r="E26" s="138"/>
      <c r="F26" s="138"/>
      <c r="G26" s="142">
        <f t="shared" si="1"/>
        <v>0</v>
      </c>
    </row>
    <row r="27" spans="1:7" ht="24.75">
      <c r="A27" s="140" t="s">
        <v>492</v>
      </c>
      <c r="B27" s="138"/>
      <c r="C27" s="138"/>
      <c r="D27" s="138"/>
      <c r="E27" s="138"/>
      <c r="F27" s="138"/>
      <c r="G27" s="142">
        <f t="shared" si="1"/>
        <v>0</v>
      </c>
    </row>
    <row r="28" spans="1:7" ht="16.5">
      <c r="A28" s="140" t="s">
        <v>493</v>
      </c>
      <c r="B28" s="138"/>
      <c r="C28" s="138"/>
      <c r="D28" s="138"/>
      <c r="E28" s="138"/>
      <c r="F28" s="138"/>
      <c r="G28" s="142">
        <f t="shared" si="1"/>
        <v>0</v>
      </c>
    </row>
    <row r="29" spans="1:7" ht="53.25" customHeight="1">
      <c r="A29" s="140" t="s">
        <v>494</v>
      </c>
      <c r="B29" s="138">
        <f>B30+B31</f>
        <v>0</v>
      </c>
      <c r="C29" s="138">
        <f>C30+C31</f>
        <v>0</v>
      </c>
      <c r="D29" s="138">
        <f>D30+D31</f>
        <v>0</v>
      </c>
      <c r="E29" s="138">
        <f>E30+E31</f>
        <v>0</v>
      </c>
      <c r="F29" s="138">
        <f>F30+F31</f>
        <v>0</v>
      </c>
      <c r="G29" s="142">
        <f t="shared" si="1"/>
        <v>0</v>
      </c>
    </row>
    <row r="30" spans="1:7" ht="16.5">
      <c r="A30" s="145" t="s">
        <v>495</v>
      </c>
      <c r="B30" s="138"/>
      <c r="C30" s="138"/>
      <c r="D30" s="138"/>
      <c r="E30" s="138"/>
      <c r="F30" s="138"/>
      <c r="G30" s="142">
        <f t="shared" si="1"/>
        <v>0</v>
      </c>
    </row>
    <row r="31" spans="1:7" ht="16.5">
      <c r="A31" s="145" t="s">
        <v>496</v>
      </c>
      <c r="B31" s="138"/>
      <c r="C31" s="138"/>
      <c r="D31" s="138"/>
      <c r="E31" s="138"/>
      <c r="F31" s="138"/>
      <c r="G31" s="142">
        <f t="shared" si="1"/>
        <v>0</v>
      </c>
    </row>
    <row r="32" spans="1:7" ht="16.5">
      <c r="A32" s="140" t="s">
        <v>497</v>
      </c>
      <c r="B32" s="138"/>
      <c r="C32" s="138"/>
      <c r="D32" s="138"/>
      <c r="E32" s="138"/>
      <c r="F32" s="138"/>
      <c r="G32" s="142">
        <f t="shared" si="1"/>
        <v>0</v>
      </c>
    </row>
    <row r="33" spans="1:7" ht="41.25">
      <c r="A33" s="137" t="s">
        <v>499</v>
      </c>
      <c r="B33" s="138">
        <f>B10+B22</f>
        <v>5854386177</v>
      </c>
      <c r="C33" s="138">
        <f>C10+C22</f>
        <v>-41443.92</v>
      </c>
      <c r="D33" s="138">
        <f>D10+D22</f>
        <v>5854344733.08</v>
      </c>
      <c r="E33" s="138">
        <f>E10+E22</f>
        <v>1894435041.7</v>
      </c>
      <c r="F33" s="138">
        <f>F10+F22</f>
        <v>1892230984.5</v>
      </c>
      <c r="G33" s="139">
        <f>D33-E33</f>
        <v>3959909691.38</v>
      </c>
    </row>
    <row r="34" spans="1:7" ht="15.75" thickBot="1">
      <c r="A34" s="146"/>
      <c r="B34" s="147"/>
      <c r="C34" s="147"/>
      <c r="D34" s="147"/>
      <c r="E34" s="147"/>
      <c r="F34" s="147"/>
      <c r="G34" s="148"/>
    </row>
    <row r="38" spans="3:7" ht="15">
      <c r="C38" s="149"/>
      <c r="G38" s="149"/>
    </row>
  </sheetData>
  <sheetProtection/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scale="85" r:id="rId3"/>
  <rowBreaks count="1" manualBreakCount="1">
    <brk id="42" max="6" man="1"/>
  </rowBreaks>
  <legacyDrawing r:id="rId2"/>
  <oleObjects>
    <oleObject progId="Excel.Sheet.12" shapeId="637004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60" zoomScalePageLayoutView="0" workbookViewId="0" topLeftCell="A1">
      <pane ySplit="9" topLeftCell="A55" activePane="bottomLeft" state="frozen"/>
      <selection pane="topLeft" activeCell="C79" sqref="C79"/>
      <selection pane="bottomLeft" activeCell="F95" sqref="F95"/>
    </sheetView>
  </sheetViews>
  <sheetFormatPr defaultColWidth="11.00390625" defaultRowHeight="15"/>
  <cols>
    <col min="1" max="1" width="52.8515625" style="1" customWidth="1"/>
    <col min="2" max="2" width="18.421875" style="1" bestFit="1" customWidth="1"/>
    <col min="3" max="3" width="17.57421875" style="1" bestFit="1" customWidth="1"/>
    <col min="4" max="4" width="18.421875" style="1" bestFit="1" customWidth="1"/>
    <col min="5" max="5" width="19.00390625" style="1" bestFit="1" customWidth="1"/>
    <col min="6" max="6" width="17.710937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03"/>
    </row>
    <row r="3" spans="1:7" ht="12.75">
      <c r="A3" s="179" t="s">
        <v>394</v>
      </c>
      <c r="B3" s="180"/>
      <c r="C3" s="180"/>
      <c r="D3" s="180"/>
      <c r="E3" s="180"/>
      <c r="F3" s="180"/>
      <c r="G3" s="204"/>
    </row>
    <row r="4" spans="1:7" ht="12.75">
      <c r="A4" s="179" t="s">
        <v>534</v>
      </c>
      <c r="B4" s="180"/>
      <c r="C4" s="180"/>
      <c r="D4" s="180"/>
      <c r="E4" s="180"/>
      <c r="F4" s="180"/>
      <c r="G4" s="204"/>
    </row>
    <row r="5" spans="1:7" ht="12.75">
      <c r="A5" s="179" t="s">
        <v>173</v>
      </c>
      <c r="B5" s="180"/>
      <c r="C5" s="180"/>
      <c r="D5" s="180"/>
      <c r="E5" s="180"/>
      <c r="F5" s="180"/>
      <c r="G5" s="204"/>
    </row>
    <row r="6" spans="1:7" ht="13.5" thickBot="1">
      <c r="A6" s="182" t="s">
        <v>1</v>
      </c>
      <c r="B6" s="183"/>
      <c r="C6" s="183"/>
      <c r="D6" s="183"/>
      <c r="E6" s="183"/>
      <c r="F6" s="183"/>
      <c r="G6" s="205"/>
    </row>
    <row r="7" spans="1:7" ht="15.75" customHeight="1">
      <c r="A7" s="160" t="s">
        <v>2</v>
      </c>
      <c r="B7" s="209" t="s">
        <v>392</v>
      </c>
      <c r="C7" s="210"/>
      <c r="D7" s="210"/>
      <c r="E7" s="210"/>
      <c r="F7" s="211"/>
      <c r="G7" s="187" t="s">
        <v>391</v>
      </c>
    </row>
    <row r="8" spans="1:7" ht="15.75" customHeight="1" thickBot="1">
      <c r="A8" s="179"/>
      <c r="B8" s="166"/>
      <c r="C8" s="167"/>
      <c r="D8" s="167"/>
      <c r="E8" s="167"/>
      <c r="F8" s="168"/>
      <c r="G8" s="230"/>
    </row>
    <row r="9" spans="1:7" ht="26.25" thickBot="1">
      <c r="A9" s="182"/>
      <c r="B9" s="159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88"/>
    </row>
    <row r="10" spans="1:7" ht="12.75">
      <c r="A10" s="158"/>
      <c r="B10" s="157"/>
      <c r="C10" s="157"/>
      <c r="D10" s="157"/>
      <c r="E10" s="157"/>
      <c r="F10" s="157"/>
      <c r="G10" s="157"/>
    </row>
    <row r="11" spans="1:7" ht="12.75">
      <c r="A11" s="152" t="s">
        <v>533</v>
      </c>
      <c r="B11" s="58">
        <f aca="true" t="shared" si="0" ref="B11:G11">B12+B22+B31+B42</f>
        <v>136779747</v>
      </c>
      <c r="C11" s="58">
        <f t="shared" si="0"/>
        <v>4167380.36</v>
      </c>
      <c r="D11" s="58">
        <f t="shared" si="0"/>
        <v>140947127.36</v>
      </c>
      <c r="E11" s="58">
        <f t="shared" si="0"/>
        <v>46242267.1</v>
      </c>
      <c r="F11" s="58">
        <f t="shared" si="0"/>
        <v>41439792.12</v>
      </c>
      <c r="G11" s="58">
        <f t="shared" si="0"/>
        <v>94704860.26000002</v>
      </c>
    </row>
    <row r="12" spans="1:7" ht="12.75">
      <c r="A12" s="152" t="s">
        <v>531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 aca="true" t="shared" si="1" ref="G12:G20">D12-E12</f>
        <v>0</v>
      </c>
    </row>
    <row r="13" spans="1:7" ht="12.75">
      <c r="A13" s="154" t="s">
        <v>530</v>
      </c>
      <c r="B13" s="61"/>
      <c r="C13" s="61"/>
      <c r="D13" s="61">
        <f aca="true" t="shared" si="2" ref="D13:D20">B13+C13</f>
        <v>0</v>
      </c>
      <c r="E13" s="61"/>
      <c r="F13" s="61"/>
      <c r="G13" s="61">
        <f t="shared" si="1"/>
        <v>0</v>
      </c>
    </row>
    <row r="14" spans="1:7" ht="12.75">
      <c r="A14" s="154" t="s">
        <v>529</v>
      </c>
      <c r="B14" s="61"/>
      <c r="C14" s="61"/>
      <c r="D14" s="61">
        <f t="shared" si="2"/>
        <v>0</v>
      </c>
      <c r="E14" s="61"/>
      <c r="F14" s="61"/>
      <c r="G14" s="61">
        <f t="shared" si="1"/>
        <v>0</v>
      </c>
    </row>
    <row r="15" spans="1:7" ht="12.75">
      <c r="A15" s="154" t="s">
        <v>528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54" t="s">
        <v>527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54" t="s">
        <v>526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54" t="s">
        <v>525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54" t="s">
        <v>524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54" t="s">
        <v>523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53"/>
      <c r="B21" s="61"/>
      <c r="C21" s="61"/>
      <c r="D21" s="61"/>
      <c r="E21" s="61"/>
      <c r="F21" s="61"/>
      <c r="G21" s="61"/>
    </row>
    <row r="22" spans="1:7" ht="12.75">
      <c r="A22" s="152" t="s">
        <v>522</v>
      </c>
      <c r="B22" s="58">
        <f>SUM(B23:B29)</f>
        <v>136779747</v>
      </c>
      <c r="C22" s="58">
        <f>SUM(C23:C29)</f>
        <v>4167380.36</v>
      </c>
      <c r="D22" s="58">
        <f>SUM(D23:D29)</f>
        <v>140947127.36</v>
      </c>
      <c r="E22" s="58">
        <f>SUM(E23:E29)</f>
        <v>46242267.1</v>
      </c>
      <c r="F22" s="58">
        <f>SUM(F23:F29)</f>
        <v>41439792.12</v>
      </c>
      <c r="G22" s="58">
        <f aca="true" t="shared" si="3" ref="G22:G29">D22-E22</f>
        <v>94704860.26000002</v>
      </c>
    </row>
    <row r="23" spans="1:7" ht="12.75">
      <c r="A23" s="154" t="s">
        <v>521</v>
      </c>
      <c r="B23" s="61"/>
      <c r="C23" s="61"/>
      <c r="D23" s="61">
        <f aca="true" t="shared" si="4" ref="D23:D29">B23+C23</f>
        <v>0</v>
      </c>
      <c r="E23" s="61"/>
      <c r="F23" s="61"/>
      <c r="G23" s="61">
        <f t="shared" si="3"/>
        <v>0</v>
      </c>
    </row>
    <row r="24" spans="1:7" ht="12.75">
      <c r="A24" s="154" t="s">
        <v>520</v>
      </c>
      <c r="B24" s="61"/>
      <c r="C24" s="61"/>
      <c r="D24" s="61">
        <f t="shared" si="4"/>
        <v>0</v>
      </c>
      <c r="E24" s="61"/>
      <c r="F24" s="61"/>
      <c r="G24" s="61">
        <f t="shared" si="3"/>
        <v>0</v>
      </c>
    </row>
    <row r="25" spans="1:7" ht="12.75">
      <c r="A25" s="154" t="s">
        <v>519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54" t="s">
        <v>518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54" t="s">
        <v>517</v>
      </c>
      <c r="B27" s="61">
        <v>136779747</v>
      </c>
      <c r="C27" s="61">
        <v>4167380.36</v>
      </c>
      <c r="D27" s="61">
        <f t="shared" si="4"/>
        <v>140947127.36</v>
      </c>
      <c r="E27" s="61">
        <v>46242267.1</v>
      </c>
      <c r="F27" s="61">
        <v>41439792.12</v>
      </c>
      <c r="G27" s="61">
        <f t="shared" si="3"/>
        <v>94704860.26000002</v>
      </c>
    </row>
    <row r="28" spans="1:7" ht="12.75">
      <c r="A28" s="154" t="s">
        <v>516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54" t="s">
        <v>515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53"/>
      <c r="B30" s="61"/>
      <c r="C30" s="61"/>
      <c r="D30" s="61"/>
      <c r="E30" s="61"/>
      <c r="F30" s="61"/>
      <c r="G30" s="61"/>
    </row>
    <row r="31" spans="1:7" ht="12.75">
      <c r="A31" s="152" t="s">
        <v>514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154" t="s">
        <v>513</v>
      </c>
      <c r="B32" s="61"/>
      <c r="C32" s="61"/>
      <c r="D32" s="61">
        <f aca="true" t="shared" si="6" ref="D32:D40">B32+C32</f>
        <v>0</v>
      </c>
      <c r="E32" s="61"/>
      <c r="F32" s="61"/>
      <c r="G32" s="61">
        <f t="shared" si="5"/>
        <v>0</v>
      </c>
    </row>
    <row r="33" spans="1:7" ht="12.75">
      <c r="A33" s="154" t="s">
        <v>512</v>
      </c>
      <c r="B33" s="61"/>
      <c r="C33" s="61"/>
      <c r="D33" s="61">
        <f t="shared" si="6"/>
        <v>0</v>
      </c>
      <c r="E33" s="61"/>
      <c r="F33" s="61"/>
      <c r="G33" s="61">
        <f t="shared" si="5"/>
        <v>0</v>
      </c>
    </row>
    <row r="34" spans="1:7" ht="12.75">
      <c r="A34" s="154" t="s">
        <v>511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54" t="s">
        <v>510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54" t="s">
        <v>509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54" t="s">
        <v>508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54" t="s">
        <v>507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54" t="s">
        <v>506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54" t="s">
        <v>505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53"/>
      <c r="B41" s="61"/>
      <c r="C41" s="61"/>
      <c r="D41" s="61"/>
      <c r="E41" s="61"/>
      <c r="F41" s="61"/>
      <c r="G41" s="61"/>
    </row>
    <row r="42" spans="1:7" ht="12.75">
      <c r="A42" s="152" t="s">
        <v>504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154" t="s">
        <v>503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502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54" t="s">
        <v>501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54" t="s">
        <v>500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53"/>
      <c r="B47" s="61"/>
      <c r="C47" s="61"/>
      <c r="D47" s="61"/>
      <c r="E47" s="61"/>
      <c r="F47" s="61"/>
      <c r="G47" s="61"/>
    </row>
    <row r="48" spans="1:7" ht="12.75">
      <c r="A48" s="152" t="s">
        <v>532</v>
      </c>
      <c r="B48" s="58">
        <f>B49+B59+B68+B79</f>
        <v>6063054014</v>
      </c>
      <c r="C48" s="58">
        <f>C49+C59+C68+C79</f>
        <v>3358112.88</v>
      </c>
      <c r="D48" s="58">
        <f>D49+D59+D68+D79</f>
        <v>6066412126.88</v>
      </c>
      <c r="E48" s="58">
        <f>E49+E59+E68+E79</f>
        <v>2000004250.1</v>
      </c>
      <c r="F48" s="58">
        <f>F49+F59+F68+F79</f>
        <v>1992717785.42</v>
      </c>
      <c r="G48" s="58">
        <f aca="true" t="shared" si="7" ref="G48:G57">D48-E48</f>
        <v>4066407876.78</v>
      </c>
    </row>
    <row r="49" spans="1:7" ht="12.75">
      <c r="A49" s="152" t="s">
        <v>531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154" t="s">
        <v>530</v>
      </c>
      <c r="B50" s="61"/>
      <c r="C50" s="61"/>
      <c r="D50" s="61">
        <f aca="true" t="shared" si="8" ref="D50:D57">B50+C50</f>
        <v>0</v>
      </c>
      <c r="E50" s="61"/>
      <c r="F50" s="61"/>
      <c r="G50" s="61">
        <f t="shared" si="7"/>
        <v>0</v>
      </c>
    </row>
    <row r="51" spans="1:7" ht="12.75">
      <c r="A51" s="154" t="s">
        <v>529</v>
      </c>
      <c r="B51" s="61"/>
      <c r="C51" s="61"/>
      <c r="D51" s="61">
        <f t="shared" si="8"/>
        <v>0</v>
      </c>
      <c r="E51" s="61"/>
      <c r="F51" s="61"/>
      <c r="G51" s="61">
        <f t="shared" si="7"/>
        <v>0</v>
      </c>
    </row>
    <row r="52" spans="1:7" ht="12.75">
      <c r="A52" s="154" t="s">
        <v>528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54" t="s">
        <v>527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54" t="s">
        <v>526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54" t="s">
        <v>525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54" t="s">
        <v>524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54" t="s">
        <v>523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53"/>
      <c r="B58" s="61"/>
      <c r="C58" s="61"/>
      <c r="D58" s="61"/>
      <c r="E58" s="61"/>
      <c r="F58" s="61"/>
      <c r="G58" s="61"/>
    </row>
    <row r="59" spans="1:7" ht="12.75">
      <c r="A59" s="152" t="s">
        <v>522</v>
      </c>
      <c r="B59" s="58">
        <f>SUM(B60:B66)</f>
        <v>6063054014</v>
      </c>
      <c r="C59" s="58">
        <f>SUM(C60:C66)</f>
        <v>3358112.88</v>
      </c>
      <c r="D59" s="58">
        <f>SUM(D60:D66)</f>
        <v>6066412126.88</v>
      </c>
      <c r="E59" s="58">
        <f>SUM(E60:E66)</f>
        <v>2000004250.1</v>
      </c>
      <c r="F59" s="58">
        <f>SUM(F60:F66)</f>
        <v>1992717785.42</v>
      </c>
      <c r="G59" s="58">
        <f aca="true" t="shared" si="9" ref="G59:G66">D59-E59</f>
        <v>4066407876.78</v>
      </c>
    </row>
    <row r="60" spans="1:7" ht="12.75">
      <c r="A60" s="154" t="s">
        <v>521</v>
      </c>
      <c r="B60" s="61"/>
      <c r="C60" s="61"/>
      <c r="D60" s="61">
        <f aca="true" t="shared" si="10" ref="D60:D66">B60+C60</f>
        <v>0</v>
      </c>
      <c r="E60" s="61"/>
      <c r="F60" s="61"/>
      <c r="G60" s="61">
        <f t="shared" si="9"/>
        <v>0</v>
      </c>
    </row>
    <row r="61" spans="1:7" ht="12.75">
      <c r="A61" s="154" t="s">
        <v>520</v>
      </c>
      <c r="B61" s="61"/>
      <c r="C61" s="61"/>
      <c r="D61" s="61">
        <f t="shared" si="10"/>
        <v>0</v>
      </c>
      <c r="E61" s="61"/>
      <c r="F61" s="61"/>
      <c r="G61" s="61">
        <f t="shared" si="9"/>
        <v>0</v>
      </c>
    </row>
    <row r="62" spans="1:7" ht="12.75">
      <c r="A62" s="154" t="s">
        <v>519</v>
      </c>
      <c r="B62" s="61"/>
      <c r="C62" s="61"/>
      <c r="D62" s="61">
        <f t="shared" si="10"/>
        <v>0</v>
      </c>
      <c r="E62" s="61"/>
      <c r="F62" s="61"/>
      <c r="G62" s="61">
        <f t="shared" si="9"/>
        <v>0</v>
      </c>
    </row>
    <row r="63" spans="1:7" ht="12.75">
      <c r="A63" s="154" t="s">
        <v>518</v>
      </c>
      <c r="B63" s="61"/>
      <c r="C63" s="61"/>
      <c r="D63" s="61">
        <f t="shared" si="10"/>
        <v>0</v>
      </c>
      <c r="E63" s="61"/>
      <c r="F63" s="61"/>
      <c r="G63" s="61">
        <f t="shared" si="9"/>
        <v>0</v>
      </c>
    </row>
    <row r="64" spans="1:7" ht="12.75">
      <c r="A64" s="154" t="s">
        <v>517</v>
      </c>
      <c r="B64" s="61">
        <v>6063054014</v>
      </c>
      <c r="C64" s="61">
        <v>3358112.88</v>
      </c>
      <c r="D64" s="61">
        <f t="shared" si="10"/>
        <v>6066412126.88</v>
      </c>
      <c r="E64" s="61">
        <v>2000004250.1</v>
      </c>
      <c r="F64" s="61">
        <v>1992717785.42</v>
      </c>
      <c r="G64" s="61">
        <f t="shared" si="9"/>
        <v>4066407876.78</v>
      </c>
    </row>
    <row r="65" spans="1:7" ht="12.75">
      <c r="A65" s="154" t="s">
        <v>516</v>
      </c>
      <c r="B65" s="61"/>
      <c r="C65" s="61"/>
      <c r="D65" s="61">
        <f t="shared" si="10"/>
        <v>0</v>
      </c>
      <c r="E65" s="61"/>
      <c r="F65" s="61"/>
      <c r="G65" s="61">
        <f t="shared" si="9"/>
        <v>0</v>
      </c>
    </row>
    <row r="66" spans="1:7" ht="12.75">
      <c r="A66" s="154" t="s">
        <v>515</v>
      </c>
      <c r="B66" s="61"/>
      <c r="C66" s="61"/>
      <c r="D66" s="61">
        <f t="shared" si="10"/>
        <v>0</v>
      </c>
      <c r="E66" s="61"/>
      <c r="F66" s="61"/>
      <c r="G66" s="61">
        <f t="shared" si="9"/>
        <v>0</v>
      </c>
    </row>
    <row r="67" spans="1:7" ht="12.75">
      <c r="A67" s="153"/>
      <c r="B67" s="61"/>
      <c r="C67" s="61"/>
      <c r="D67" s="61"/>
      <c r="E67" s="61"/>
      <c r="F67" s="61"/>
      <c r="G67" s="61"/>
    </row>
    <row r="68" spans="1:7" ht="12.75">
      <c r="A68" s="152" t="s">
        <v>514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aca="true" t="shared" si="11" ref="G68:G77">D68-E68</f>
        <v>0</v>
      </c>
    </row>
    <row r="69" spans="1:7" ht="12.75">
      <c r="A69" s="154" t="s">
        <v>513</v>
      </c>
      <c r="B69" s="61"/>
      <c r="C69" s="61"/>
      <c r="D69" s="61">
        <f aca="true" t="shared" si="12" ref="D69:D77">B69+C69</f>
        <v>0</v>
      </c>
      <c r="E69" s="61"/>
      <c r="F69" s="61"/>
      <c r="G69" s="61">
        <f t="shared" si="11"/>
        <v>0</v>
      </c>
    </row>
    <row r="70" spans="1:7" ht="12.75">
      <c r="A70" s="154" t="s">
        <v>512</v>
      </c>
      <c r="B70" s="61"/>
      <c r="C70" s="61"/>
      <c r="D70" s="61">
        <f t="shared" si="12"/>
        <v>0</v>
      </c>
      <c r="E70" s="61"/>
      <c r="F70" s="61"/>
      <c r="G70" s="61">
        <f t="shared" si="11"/>
        <v>0</v>
      </c>
    </row>
    <row r="71" spans="1:7" ht="12.75">
      <c r="A71" s="154" t="s">
        <v>511</v>
      </c>
      <c r="B71" s="61"/>
      <c r="C71" s="61"/>
      <c r="D71" s="61">
        <f t="shared" si="12"/>
        <v>0</v>
      </c>
      <c r="E71" s="61"/>
      <c r="F71" s="61"/>
      <c r="G71" s="61">
        <f t="shared" si="11"/>
        <v>0</v>
      </c>
    </row>
    <row r="72" spans="1:7" ht="12.75">
      <c r="A72" s="154" t="s">
        <v>510</v>
      </c>
      <c r="B72" s="61"/>
      <c r="C72" s="61"/>
      <c r="D72" s="61">
        <f t="shared" si="12"/>
        <v>0</v>
      </c>
      <c r="E72" s="61"/>
      <c r="F72" s="61"/>
      <c r="G72" s="61">
        <f t="shared" si="11"/>
        <v>0</v>
      </c>
    </row>
    <row r="73" spans="1:7" ht="12.75">
      <c r="A73" s="154" t="s">
        <v>509</v>
      </c>
      <c r="B73" s="61"/>
      <c r="C73" s="61"/>
      <c r="D73" s="61">
        <f t="shared" si="12"/>
        <v>0</v>
      </c>
      <c r="E73" s="61"/>
      <c r="F73" s="61"/>
      <c r="G73" s="61">
        <f t="shared" si="11"/>
        <v>0</v>
      </c>
    </row>
    <row r="74" spans="1:7" ht="12.75">
      <c r="A74" s="154" t="s">
        <v>508</v>
      </c>
      <c r="B74" s="61"/>
      <c r="C74" s="61"/>
      <c r="D74" s="61">
        <f t="shared" si="12"/>
        <v>0</v>
      </c>
      <c r="E74" s="61"/>
      <c r="F74" s="61"/>
      <c r="G74" s="61">
        <f t="shared" si="11"/>
        <v>0</v>
      </c>
    </row>
    <row r="75" spans="1:7" ht="12.75">
      <c r="A75" s="154" t="s">
        <v>507</v>
      </c>
      <c r="B75" s="61"/>
      <c r="C75" s="61"/>
      <c r="D75" s="61">
        <f t="shared" si="12"/>
        <v>0</v>
      </c>
      <c r="E75" s="61"/>
      <c r="F75" s="61"/>
      <c r="G75" s="61">
        <f t="shared" si="11"/>
        <v>0</v>
      </c>
    </row>
    <row r="76" spans="1:7" ht="12.75">
      <c r="A76" s="154" t="s">
        <v>506</v>
      </c>
      <c r="B76" s="61"/>
      <c r="C76" s="61"/>
      <c r="D76" s="61">
        <f t="shared" si="12"/>
        <v>0</v>
      </c>
      <c r="E76" s="61"/>
      <c r="F76" s="61"/>
      <c r="G76" s="61">
        <f t="shared" si="11"/>
        <v>0</v>
      </c>
    </row>
    <row r="77" spans="1:7" ht="12.75">
      <c r="A77" s="156" t="s">
        <v>505</v>
      </c>
      <c r="B77" s="155"/>
      <c r="C77" s="155"/>
      <c r="D77" s="155">
        <f t="shared" si="12"/>
        <v>0</v>
      </c>
      <c r="E77" s="155"/>
      <c r="F77" s="155"/>
      <c r="G77" s="155">
        <f t="shared" si="11"/>
        <v>0</v>
      </c>
    </row>
    <row r="78" spans="1:7" ht="12.75">
      <c r="A78" s="153"/>
      <c r="B78" s="61"/>
      <c r="C78" s="61"/>
      <c r="D78" s="61"/>
      <c r="E78" s="61"/>
      <c r="F78" s="61"/>
      <c r="G78" s="61"/>
    </row>
    <row r="79" spans="1:7" ht="12.75">
      <c r="A79" s="152" t="s">
        <v>504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ht="12.75">
      <c r="A80" s="154" t="s">
        <v>503</v>
      </c>
      <c r="B80" s="61"/>
      <c r="C80" s="61"/>
      <c r="D80" s="61">
        <f>B80+C80</f>
        <v>0</v>
      </c>
      <c r="E80" s="61"/>
      <c r="F80" s="61"/>
      <c r="G80" s="61">
        <f>D80-E80</f>
        <v>0</v>
      </c>
    </row>
    <row r="81" spans="1:7" ht="25.5">
      <c r="A81" s="10" t="s">
        <v>502</v>
      </c>
      <c r="B81" s="61"/>
      <c r="C81" s="61"/>
      <c r="D81" s="61">
        <f>B81+C81</f>
        <v>0</v>
      </c>
      <c r="E81" s="61"/>
      <c r="F81" s="61"/>
      <c r="G81" s="61">
        <f>D81-E81</f>
        <v>0</v>
      </c>
    </row>
    <row r="82" spans="1:7" ht="12.75">
      <c r="A82" s="154" t="s">
        <v>501</v>
      </c>
      <c r="B82" s="61"/>
      <c r="C82" s="61"/>
      <c r="D82" s="61">
        <f>B82+C82</f>
        <v>0</v>
      </c>
      <c r="E82" s="61"/>
      <c r="F82" s="61"/>
      <c r="G82" s="61">
        <f>D82-E82</f>
        <v>0</v>
      </c>
    </row>
    <row r="83" spans="1:7" ht="12.75">
      <c r="A83" s="154" t="s">
        <v>500</v>
      </c>
      <c r="B83" s="61"/>
      <c r="C83" s="61"/>
      <c r="D83" s="61">
        <f>B83+C83</f>
        <v>0</v>
      </c>
      <c r="E83" s="61"/>
      <c r="F83" s="61"/>
      <c r="G83" s="61">
        <f>D83-E83</f>
        <v>0</v>
      </c>
    </row>
    <row r="84" spans="1:7" ht="12.75">
      <c r="A84" s="153"/>
      <c r="B84" s="61"/>
      <c r="C84" s="61"/>
      <c r="D84" s="61"/>
      <c r="E84" s="61"/>
      <c r="F84" s="61"/>
      <c r="G84" s="61"/>
    </row>
    <row r="85" spans="1:7" ht="12.75">
      <c r="A85" s="152" t="s">
        <v>313</v>
      </c>
      <c r="B85" s="58">
        <f aca="true" t="shared" si="13" ref="B85:G85">B11+B48</f>
        <v>6199833761</v>
      </c>
      <c r="C85" s="58">
        <f t="shared" si="13"/>
        <v>7525493.24</v>
      </c>
      <c r="D85" s="58">
        <f t="shared" si="13"/>
        <v>6207359254.24</v>
      </c>
      <c r="E85" s="58">
        <f t="shared" si="13"/>
        <v>2046246517.1999998</v>
      </c>
      <c r="F85" s="58">
        <f t="shared" si="13"/>
        <v>2034157577.54</v>
      </c>
      <c r="G85" s="58">
        <f t="shared" si="13"/>
        <v>4161112737.0400004</v>
      </c>
    </row>
    <row r="86" spans="1:7" ht="13.5" thickBot="1">
      <c r="A86" s="151"/>
      <c r="B86" s="150"/>
      <c r="C86" s="150"/>
      <c r="D86" s="150"/>
      <c r="E86" s="150"/>
      <c r="F86" s="150"/>
      <c r="G86" s="150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3"/>
  <rowBreaks count="1" manualBreakCount="1">
    <brk id="77" max="255" man="1"/>
  </rowBreaks>
  <legacyDrawing r:id="rId2"/>
  <oleObjects>
    <oleObject progId="Excel.Sheet.12" shapeId="63722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2022-07-07T19:04:42Z</cp:lastPrinted>
  <dcterms:created xsi:type="dcterms:W3CDTF">2016-10-11T18:36:49Z</dcterms:created>
  <dcterms:modified xsi:type="dcterms:W3CDTF">2022-07-22T22:10:39Z</dcterms:modified>
  <cp:category/>
  <cp:version/>
  <cp:contentType/>
  <cp:contentStatus/>
</cp:coreProperties>
</file>