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11760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1'!$A$1:$G$98</definedName>
    <definedName name="_xlnm.Print_Area" localSheetId="1">'FORMATO 2'!$A$1:$I$55</definedName>
    <definedName name="_xlnm.Print_Area" localSheetId="2">'FORMATO 3'!$A$1:$L$40</definedName>
    <definedName name="_xlnm.Print_Area" localSheetId="3">'FORMATO 4'!$A$1:$E$102</definedName>
    <definedName name="_xlnm.Print_Area" localSheetId="4">'FORMATO 5'!$A$1:$H$89</definedName>
    <definedName name="_xlnm.Print_Area" localSheetId="5">'FORMATO 6A'!$A$1:$I$179</definedName>
    <definedName name="_xlnm.Print_Area" localSheetId="6">'FORMATO 6B'!$A$1:$H$198</definedName>
    <definedName name="_xlnm.Print_Area" localSheetId="7">'FORMATO 6C'!$A$1:$G$40</definedName>
    <definedName name="_xlnm.Print_Area" localSheetId="8">'FORMATO 6D'!$A$1:$G$100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<sst xmlns="http://schemas.openxmlformats.org/spreadsheetml/2006/main" count="827" uniqueCount="536">
  <si>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</si>
  <si>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</si>
  <si>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</si>
  <si>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</si>
  <si>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</si>
  <si>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</si>
  <si>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</si>
  <si>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</si>
  <si>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</si>
  <si>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</si>
  <si>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</si>
  <si>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</si>
  <si>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</si>
  <si>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</si>
  <si>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</si>
  <si>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</si>
  <si>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</si>
  <si>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</si>
  <si>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</si>
  <si>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</si>
  <si>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</si>
  <si>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</si>
  <si>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</si>
  <si>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</si>
  <si>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</si>
  <si>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</si>
  <si>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</si>
  <si>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</si>
  <si>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</si>
  <si>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</si>
  <si>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</si>
  <si>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</si>
  <si>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</si>
  <si>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</si>
  <si>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</si>
  <si>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</si>
  <si>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</si>
  <si>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</si>
  <si>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</si>
  <si>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</si>
  <si>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</si>
  <si>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</si>
  <si>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</si>
  <si>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</si>
  <si>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</si>
  <si>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</si>
  <si>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</si>
  <si>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</si>
  <si>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</si>
  <si>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</si>
  <si>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</si>
  <si>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</si>
  <si>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</si>
  <si>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</si>
  <si>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</si>
  <si>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</si>
  <si>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</si>
  <si>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</si>
  <si>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</si>
  <si>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</si>
  <si>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</si>
  <si>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</si>
  <si>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</si>
  <si>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</si>
  <si>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</si>
  <si>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</si>
  <si>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</si>
  <si>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</si>
  <si>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</si>
  <si>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</si>
  <si>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</si>
  <si>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</si>
  <si>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</si>
  <si>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</si>
  <si>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</si>
  <si>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</si>
  <si>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</si>
  <si>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</si>
  <si>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</si>
  <si>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</si>
  <si>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</si>
  <si>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</si>
  <si>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</si>
  <si>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</si>
  <si>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</si>
  <si>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</si>
  <si>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</si>
  <si>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</si>
  <si>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</si>
  <si>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</si>
  <si>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</si>
  <si>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</si>
  <si>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</si>
  <si>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</si>
  <si>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</si>
  <si>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</si>
  <si>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</si>
  <si>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</si>
  <si>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</si>
  <si>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</si>
  <si>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</si>
  <si>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</si>
  <si>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</si>
  <si>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</si>
  <si>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</si>
  <si>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</si>
  <si>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</si>
  <si>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</si>
  <si>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</si>
  <si>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</si>
  <si>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</si>
  <si>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</si>
  <si>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</si>
  <si>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</si>
  <si>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</si>
  <si>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</si>
  <si>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</si>
  <si>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</si>
  <si>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</si>
  <si>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</si>
  <si>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</si>
  <si>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2022 (d)</t>
  </si>
  <si>
    <t>31 de diciembre de 2021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</si>
  <si>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</si>
  <si>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</si>
  <si>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</si>
  <si>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</si>
  <si>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</si>
  <si>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</si>
  <si>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</si>
  <si>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</si>
  <si>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</si>
  <si>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</si>
  <si>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</si>
  <si>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</si>
  <si>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</si>
  <si>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</si>
  <si>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</si>
  <si>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</si>
  <si>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</si>
  <si>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</si>
  <si>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</si>
  <si>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</si>
  <si>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</si>
  <si>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</si>
  <si>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</si>
  <si>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</si>
  <si>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</si>
  <si>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</si>
  <si>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</si>
  <si>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</si>
  <si>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</si>
  <si>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</si>
  <si>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</si>
  <si>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</si>
  <si>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</si>
  <si>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</si>
  <si>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</si>
  <si>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</si>
  <si>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</si>
  <si>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</si>
  <si>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</si>
  <si>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</si>
  <si>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</si>
  <si>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</si>
  <si>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</si>
  <si>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</si>
  <si>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</si>
  <si>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</si>
  <si>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</si>
  <si>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2021 (d)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</si>
  <si>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</si>
  <si>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</si>
  <si>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</si>
  <si>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</si>
  <si>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</si>
  <si>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</si>
  <si>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</si>
  <si>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</si>
  <si>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</si>
  <si>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</si>
  <si>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</si>
  <si>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</si>
  <si>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</si>
  <si>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</si>
  <si>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</si>
  <si>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</si>
  <si>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</si>
  <si>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</si>
  <si>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</si>
  <si>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</si>
  <si>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</si>
  <si>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</si>
  <si>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</si>
  <si>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</si>
  <si>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</si>
  <si>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</si>
  <si>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</si>
  <si>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</si>
  <si>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</si>
  <si>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</si>
  <si>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</si>
  <si>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</si>
  <si>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</si>
  <si>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</si>
  <si>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</si>
  <si>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</si>
  <si>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</si>
  <si>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</si>
  <si>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</si>
  <si>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</si>
  <si>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</si>
  <si>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</si>
  <si>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</si>
  <si>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</si>
  <si>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</si>
  <si>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</si>
  <si>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</si>
  <si>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</si>
  <si>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</si>
  <si>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</si>
  <si>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</si>
  <si>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</si>
  <si>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</si>
  <si>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</si>
  <si>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</si>
  <si>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</si>
  <si>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</si>
  <si>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</si>
  <si>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</si>
  <si>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</si>
  <si>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</si>
  <si>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</si>
  <si>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</si>
  <si>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</si>
  <si>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</si>
  <si>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</si>
  <si>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</si>
  <si>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</si>
  <si>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</si>
  <si>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</si>
  <si>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</si>
  <si>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</si>
  <si>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</si>
  <si>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</si>
  <si>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</si>
  <si>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</si>
  <si>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</si>
  <si>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</si>
  <si>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</si>
  <si>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</si>
  <si>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</si>
  <si>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</si>
  <si>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</si>
  <si>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</si>
  <si>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</si>
  <si>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</si>
  <si>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</si>
  <si>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</si>
  <si>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</si>
  <si>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</si>
  <si>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</si>
  <si>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</si>
  <si>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</si>
  <si>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</si>
  <si>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</si>
  <si>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</si>
  <si>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</si>
  <si>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</si>
  <si>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</si>
  <si>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</si>
  <si>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</si>
  <si>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</si>
  <si>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</si>
  <si>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</si>
  <si>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</si>
  <si>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</si>
  <si>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</si>
  <si>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</si>
  <si>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</si>
  <si>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</si>
  <si>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</si>
  <si>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</si>
  <si>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</si>
  <si>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</si>
  <si>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</si>
  <si>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</si>
  <si>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</si>
  <si>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</si>
  <si>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</si>
  <si>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</si>
  <si>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</si>
  <si>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</si>
  <si>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</si>
  <si>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</si>
  <si>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</si>
  <si>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</si>
  <si>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</si>
  <si>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</si>
  <si>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</si>
  <si>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</si>
  <si>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</si>
  <si>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</si>
  <si>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</si>
  <si>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</si>
  <si>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</si>
  <si>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</si>
  <si>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</si>
  <si>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</si>
  <si>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</si>
  <si>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</si>
  <si>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</si>
  <si>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</si>
  <si>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</si>
  <si>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</si>
  <si>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</si>
  <si>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</si>
  <si>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</si>
  <si>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</si>
  <si>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</si>
  <si>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</si>
  <si>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</si>
  <si>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</si>
  <si>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</si>
  <si>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</si>
  <si>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</si>
  <si>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</si>
  <si>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</si>
  <si>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</si>
  <si>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</si>
  <si>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</si>
  <si>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</si>
  <si>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</si>
  <si>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</si>
  <si>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</si>
  <si>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</si>
  <si>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</si>
  <si>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</si>
  <si>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</si>
  <si>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</si>
  <si>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</si>
  <si>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</si>
  <si>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</si>
  <si>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</si>
  <si>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</si>
  <si>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</si>
  <si>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</si>
  <si>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</si>
  <si>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</si>
  <si>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</si>
  <si>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</si>
  <si>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</si>
  <si>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</si>
  <si>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</si>
  <si>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</si>
  <si>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</si>
  <si>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</si>
  <si>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</si>
  <si>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</si>
  <si>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</si>
  <si>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</si>
  <si>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</si>
  <si>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</si>
  <si>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</si>
  <si>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</si>
  <si>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</si>
  <si>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</si>
  <si>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</si>
  <si>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</si>
  <si>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</si>
  <si>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</si>
  <si>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</si>
  <si>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</si>
  <si>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</si>
  <si>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</si>
  <si>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</si>
  <si>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</si>
  <si>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</si>
  <si>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</si>
  <si>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</si>
  <si>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</si>
  <si>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</si>
  <si>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</si>
  <si>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</si>
  <si>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</si>
  <si>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</si>
  <si>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</si>
  <si>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</si>
  <si>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</si>
  <si>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</si>
  <si>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</si>
  <si>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</si>
  <si>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</si>
  <si>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Ingresos Estatales Por Recaudar</t>
  </si>
  <si>
    <t>x</t>
  </si>
  <si>
    <t>U079 Programa de Expancion a la Educacion Media Superior Y Superior</t>
  </si>
  <si>
    <t>PROGRAMA ATENCIÓN EDUCATIVA DE LA POBLACIÓN ESCOLAR MIGRANTE</t>
  </si>
  <si>
    <t>PROGRAMA ATENCION A LA DIVERSIDAD DE LA EDUCACION INDIGENA</t>
  </si>
  <si>
    <t>Programa para el Desarrollo deAprendizajes Significativos de Educacion Basica</t>
  </si>
  <si>
    <t>Programa Fortalecimiento de los Servicios de Educacion Especial</t>
  </si>
  <si>
    <t>Programa Apoyos a Centros y Organizciones de Educacion 2019-2</t>
  </si>
  <si>
    <t>PROGRAMA S300 FORTALECIMIENTO A LA EXCELENCIA EDUCATIVA 2020</t>
  </si>
  <si>
    <t>Programa Apoyos a Centros y Organizaciones de Educacion 2019</t>
  </si>
  <si>
    <t>Programa Expancion de la Educacion Incial 2021</t>
  </si>
  <si>
    <t>Programa para el Desarrollo Profesional Docente</t>
  </si>
  <si>
    <t>Programa de Becas De Apoyo para la Practica Intensiva y Servicio Social</t>
  </si>
  <si>
    <t>Programa de la Reforma Educativa 2018-2019</t>
  </si>
  <si>
    <t>Programa para la Inclusion y la Equidad Educativa (DGDC)</t>
  </si>
  <si>
    <t>Programa Nacional becas (ELISA ACUÑA)</t>
  </si>
  <si>
    <t>Programa Nacional de Convivencia Escolar</t>
  </si>
  <si>
    <t>Programa para la Inclusion y la Equidad Educativa (DGEI)</t>
  </si>
  <si>
    <t>Programa Fortalecimiento de la Calidad Educativa</t>
  </si>
  <si>
    <t>Programa Nacional de Ingles</t>
  </si>
  <si>
    <t>Programa Escuelas de Tiempo Completo 2020</t>
  </si>
  <si>
    <t>Instancia Estatal de Formación Continua</t>
  </si>
  <si>
    <t>Coordinación Estatal de Actualización Educativa</t>
  </si>
  <si>
    <t>Normal Rural Lic. Benito Juárez</t>
  </si>
  <si>
    <t>Normal Preescolar Lic. Francisca Madera Martínez</t>
  </si>
  <si>
    <t>Normal Urbana Lic. Emilio Sánchez Piedras</t>
  </si>
  <si>
    <t>Área de formación docente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</si>
  <si>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</si>
  <si>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</si>
  <si>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</si>
  <si>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</si>
  <si>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</si>
  <si>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</si>
  <si>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</si>
  <si>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</si>
  <si>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</si>
  <si>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</si>
  <si>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</si>
  <si>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</si>
  <si>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</si>
  <si>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</si>
  <si>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</si>
  <si>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</si>
  <si>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</si>
  <si>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</si>
  <si>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</si>
  <si>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</si>
  <si>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</si>
  <si>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</si>
  <si>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</si>
  <si>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</si>
  <si>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</si>
  <si>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</si>
  <si>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</si>
  <si>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</si>
  <si>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</si>
  <si>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</si>
  <si>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</si>
  <si>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</si>
  <si>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Apizaco</t>
  </si>
  <si>
    <t>Módulo Regional de Huamantla</t>
  </si>
  <si>
    <t>Coordinación estatal de Carrera Magisterial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</si>
  <si>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</si>
  <si>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</si>
  <si>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</si>
  <si>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</si>
  <si>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</si>
  <si>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</si>
  <si>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</si>
  <si>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</si>
  <si>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</si>
  <si>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</si>
  <si>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</si>
  <si>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</si>
  <si>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</si>
  <si>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</si>
  <si>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COORDINACION DE PROGRAMAS FEDERALES</t>
  </si>
  <si>
    <t>Coordinación de tecnología educativa</t>
  </si>
  <si>
    <t>Departamento operativo</t>
  </si>
  <si>
    <t>Departamento de asuntos jurídicos</t>
  </si>
  <si>
    <t>Coordinación de atención a padres de familia</t>
  </si>
  <si>
    <t>Consejo técnico de educación</t>
  </si>
  <si>
    <t>Departamento de información y difusión</t>
  </si>
  <si>
    <t>Contraloría interna</t>
  </si>
  <si>
    <t>Despacho de Secretario</t>
  </si>
  <si>
    <t>II. Gasto Etiquetado     (II=A+B+C+D+E+F+G+H)</t>
  </si>
  <si>
    <t>I. Gasto No Etiquetado  (I=A+B+C+D+E+F+G+H)</t>
  </si>
  <si>
    <t>Clasificación Administrativa</t>
  </si>
  <si>
    <t xml:space="preserve">Formato 6 C) Estado Analítico del Ejercicio del Presupuesto de Egresos Detallado - LDF
 (Clasificación de Servicios Personales por Categoría)
</t>
  </si>
  <si>
    <t>UNIDAD DE SERVICIOS EDUCATIVOS DEL ESTADO DE TLAXCALA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</si>
  <si>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</si>
  <si>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</si>
  <si>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</si>
  <si>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</si>
  <si>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</si>
  <si>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</si>
  <si>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</si>
  <si>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</si>
  <si>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</si>
  <si>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</si>
  <si>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</si>
  <si>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</si>
  <si>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</si>
  <si>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</si>
  <si>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</si>
  <si>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</si>
  <si>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</si>
  <si>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</si>
  <si>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</si>
  <si>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</si>
  <si>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</si>
  <si>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</si>
  <si>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</si>
  <si>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</si>
  <si>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</si>
  <si>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</si>
  <si>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</si>
  <si>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</si>
  <si>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</si>
  <si>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</si>
  <si>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</si>
  <si>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</si>
  <si>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</si>
  <si>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</si>
  <si>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</si>
  <si>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</si>
  <si>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</si>
  <si>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</si>
  <si>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</si>
  <si>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</si>
  <si>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</si>
  <si>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</si>
  <si>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</si>
  <si>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</si>
  <si>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</si>
  <si>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</si>
  <si>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</si>
  <si>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</si>
  <si>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</si>
  <si>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</si>
  <si>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Al 31 de diciembre de 2021 y al 30 de Septiembre de 2022 (b)</t>
  </si>
  <si>
    <t>Del 1 de Enero al 30 de Septiembre de 2022 (b)</t>
  </si>
  <si>
    <t xml:space="preserve">Del 1 de Enero al 30 de Septiembre de 2022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</si>
</sst>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indent="4"/>
    </xf>
    <xf numFmtId="164" fontId="48" fillId="0" borderId="13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33" borderId="14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 vertical="center"/>
    </xf>
    <xf numFmtId="164" fontId="52" fillId="0" borderId="0" xfId="0" applyNumberFormat="1" applyFont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49" fillId="33" borderId="13" xfId="0" applyNumberFormat="1" applyFont="1" applyFill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 indent="2"/>
    </xf>
    <xf numFmtId="0" fontId="50" fillId="33" borderId="10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 indent="1"/>
    </xf>
    <xf numFmtId="0" fontId="52" fillId="0" borderId="13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left" vertical="center" indent="1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5"/>
    </xf>
    <xf numFmtId="164" fontId="46" fillId="0" borderId="12" xfId="0" applyNumberFormat="1" applyFont="1" applyBorder="1" applyAlignment="1">
      <alignment horizontal="left" vertical="center" wrapText="1" indent="1"/>
    </xf>
    <xf numFmtId="164" fontId="46" fillId="0" borderId="15" xfId="0" applyNumberFormat="1" applyFont="1" applyBorder="1" applyAlignment="1">
      <alignment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7" fillId="33" borderId="14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164" fontId="46" fillId="0" borderId="12" xfId="0" applyNumberFormat="1" applyFont="1" applyBorder="1" applyAlignment="1">
      <alignment horizontal="justify" vertical="center"/>
    </xf>
    <xf numFmtId="164" fontId="47" fillId="0" borderId="11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horizontal="left" vertical="center" wrapText="1" indent="5"/>
    </xf>
    <xf numFmtId="164" fontId="46" fillId="0" borderId="15" xfId="0" applyNumberFormat="1" applyFont="1" applyBorder="1" applyAlignment="1">
      <alignment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vertical="center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33" borderId="13" xfId="0" applyNumberFormat="1" applyFont="1" applyFill="1" applyBorder="1" applyAlignment="1">
      <alignment vertical="center" wrapText="1"/>
    </xf>
    <xf numFmtId="0" fontId="46" fillId="0" borderId="18" xfId="0" applyFont="1" applyBorder="1" applyAlignment="1">
      <alignment vertical="center"/>
    </xf>
    <xf numFmtId="0" fontId="46" fillId="0" borderId="0" xfId="0" applyFont="1" applyAlignment="1">
      <alignment horizontal="right"/>
    </xf>
    <xf numFmtId="164" fontId="46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horizontal="left" vertical="center" wrapText="1"/>
    </xf>
    <xf numFmtId="164" fontId="47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justify" vertical="center"/>
    </xf>
    <xf numFmtId="164" fontId="46" fillId="0" borderId="12" xfId="0" applyNumberFormat="1" applyFont="1" applyBorder="1" applyAlignment="1">
      <alignment horizontal="left" vertical="center"/>
    </xf>
    <xf numFmtId="164" fontId="46" fillId="0" borderId="19" xfId="0" applyNumberFormat="1" applyFont="1" applyBorder="1" applyAlignment="1">
      <alignment horizontal="right" vertical="center"/>
    </xf>
    <xf numFmtId="164" fontId="46" fillId="0" borderId="19" xfId="0" applyNumberFormat="1" applyFont="1" applyBorder="1" applyAlignment="1">
      <alignment horizontal="center" vertical="center"/>
    </xf>
    <xf numFmtId="164" fontId="46" fillId="0" borderId="20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3"/>
    </xf>
    <xf numFmtId="164" fontId="46" fillId="33" borderId="13" xfId="0" applyNumberFormat="1" applyFont="1" applyFill="1" applyBorder="1" applyAlignment="1">
      <alignment horizontal="center" vertical="center"/>
    </xf>
    <xf numFmtId="164" fontId="46" fillId="33" borderId="13" xfId="0" applyNumberFormat="1" applyFont="1" applyFill="1" applyBorder="1" applyAlignment="1">
      <alignment horizontal="right" vertical="center"/>
    </xf>
    <xf numFmtId="164" fontId="46" fillId="0" borderId="12" xfId="0" applyNumberFormat="1" applyFont="1" applyBorder="1" applyAlignment="1">
      <alignment horizontal="right" vertical="center"/>
    </xf>
    <xf numFmtId="164" fontId="47" fillId="0" borderId="21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left" vertical="center" indent="3"/>
    </xf>
    <xf numFmtId="164" fontId="46" fillId="0" borderId="21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13" xfId="0" applyFont="1" applyBorder="1" applyAlignment="1">
      <alignment/>
    </xf>
    <xf numFmtId="0" fontId="46" fillId="0" borderId="23" xfId="0" applyFont="1" applyBorder="1" applyAlignment="1">
      <alignment horizontal="left" vertical="center" indent="3"/>
    </xf>
    <xf numFmtId="164" fontId="47" fillId="0" borderId="24" xfId="0" applyNumberFormat="1" applyFont="1" applyBorder="1" applyAlignment="1">
      <alignment horizontal="right" vertical="center"/>
    </xf>
    <xf numFmtId="0" fontId="46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164" fontId="46" fillId="0" borderId="20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/>
    </xf>
    <xf numFmtId="164" fontId="47" fillId="0" borderId="15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 indent="2"/>
    </xf>
    <xf numFmtId="164" fontId="46" fillId="0" borderId="19" xfId="0" applyNumberFormat="1" applyFont="1" applyBorder="1" applyAlignment="1">
      <alignment vertical="center"/>
    </xf>
    <xf numFmtId="0" fontId="46" fillId="0" borderId="20" xfId="0" applyFont="1" applyBorder="1" applyAlignment="1">
      <alignment horizontal="left" vertical="center" indent="2"/>
    </xf>
    <xf numFmtId="0" fontId="46" fillId="0" borderId="13" xfId="0" applyFont="1" applyBorder="1" applyAlignment="1">
      <alignment horizontal="right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65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left" vertical="center" wrapText="1"/>
    </xf>
    <xf numFmtId="165" fontId="56" fillId="0" borderId="12" xfId="47" applyNumberFormat="1" applyFont="1" applyBorder="1" applyAlignment="1">
      <alignment horizontal="right" vertical="center" wrapText="1"/>
    </xf>
    <xf numFmtId="165" fontId="56" fillId="0" borderId="13" xfId="47" applyNumberFormat="1" applyFont="1" applyBorder="1" applyAlignment="1">
      <alignment horizontal="right" vertical="center" wrapText="1"/>
    </xf>
    <xf numFmtId="0" fontId="55" fillId="0" borderId="23" xfId="0" applyFont="1" applyBorder="1" applyAlignment="1">
      <alignment horizontal="left" vertical="center" wrapText="1"/>
    </xf>
    <xf numFmtId="165" fontId="55" fillId="0" borderId="12" xfId="47" applyNumberFormat="1" applyFont="1" applyBorder="1" applyAlignment="1">
      <alignment horizontal="right" vertical="center" wrapText="1"/>
    </xf>
    <xf numFmtId="165" fontId="55" fillId="0" borderId="13" xfId="47" applyNumberFormat="1" applyFont="1" applyBorder="1" applyAlignment="1">
      <alignment horizontal="right" vertical="center" wrapText="1"/>
    </xf>
    <xf numFmtId="0" fontId="55" fillId="0" borderId="23" xfId="0" applyFont="1" applyBorder="1" applyAlignment="1">
      <alignment horizontal="left" wrapText="1"/>
    </xf>
    <xf numFmtId="165" fontId="55" fillId="0" borderId="12" xfId="47" applyNumberFormat="1" applyFont="1" applyBorder="1" applyAlignment="1">
      <alignment horizontal="right" wrapText="1"/>
    </xf>
    <xf numFmtId="0" fontId="55" fillId="0" borderId="23" xfId="0" applyFont="1" applyBorder="1" applyAlignment="1">
      <alignment horizontal="left" vertical="center" wrapText="1" indent="1"/>
    </xf>
    <xf numFmtId="0" fontId="56" fillId="0" borderId="22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64" fontId="53" fillId="0" borderId="31" xfId="0" applyNumberFormat="1" applyFont="1" applyBorder="1" applyAlignment="1">
      <alignment horizontal="left" vertical="top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164" fontId="47" fillId="33" borderId="28" xfId="0" applyNumberFormat="1" applyFont="1" applyFill="1" applyBorder="1" applyAlignment="1">
      <alignment vertical="center"/>
    </xf>
    <xf numFmtId="164" fontId="47" fillId="33" borderId="22" xfId="0" applyNumberFormat="1" applyFont="1" applyFill="1" applyBorder="1" applyAlignment="1">
      <alignment vertical="center"/>
    </xf>
    <xf numFmtId="164" fontId="47" fillId="33" borderId="15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6" fillId="0" borderId="32" xfId="0" applyNumberFormat="1" applyFont="1" applyBorder="1" applyAlignment="1">
      <alignment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6" fillId="33" borderId="28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3EDE48D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3EDE4A6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3EDE4C1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3EDE4DA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3EDE4F7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3EDE515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3EDE530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3EECEE3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3EDE54D.xls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C1">
      <pane ySplit="6" topLeftCell="A52" activePane="bottomLeft" state="frozen"/>
      <selection pane="topLeft" activeCell="V56" sqref="V56"/>
      <selection pane="bottomLeft" activeCell="Q86" sqref="Q86"/>
    </sheetView>
  </sheetViews>
  <sheetFormatPr defaultColWidth="11.421875" defaultRowHeight="15"/>
  <cols>
    <col min="1" max="1" width="1.28515625" style="1" customWidth="1"/>
    <col min="2" max="2" width="73.421875" style="1" bestFit="1" customWidth="1"/>
    <col min="3" max="3" width="13.28125" style="2" bestFit="1" customWidth="1"/>
    <col min="4" max="4" width="19.00390625" style="2" bestFit="1" customWidth="1"/>
    <col min="5" max="5" width="79.421875" style="1" bestFit="1" customWidth="1"/>
    <col min="6" max="6" width="13.00390625" style="2" bestFit="1" customWidth="1"/>
    <col min="7" max="7" width="19.00390625" style="2" bestFit="1" customWidth="1"/>
    <col min="8" max="16384" width="11.421875" style="1" customWidth="1"/>
  </cols>
  <sheetData>
    <row r="1" ht="13.5" thickBot="1"/>
    <row r="2" spans="2:7" ht="12.75">
      <c r="B2" s="162" t="s">
        <v>120</v>
      </c>
      <c r="C2" s="163"/>
      <c r="D2" s="163"/>
      <c r="E2" s="163"/>
      <c r="F2" s="163"/>
      <c r="G2" s="164"/>
    </row>
    <row r="3" spans="2:7" ht="12.75">
      <c r="B3" s="165" t="s">
        <v>0</v>
      </c>
      <c r="C3" s="166"/>
      <c r="D3" s="166"/>
      <c r="E3" s="166"/>
      <c r="F3" s="166"/>
      <c r="G3" s="167"/>
    </row>
    <row r="4" spans="2:7" ht="12.75">
      <c r="B4" s="165" t="s">
        <v>533</v>
      </c>
      <c r="C4" s="166"/>
      <c r="D4" s="166"/>
      <c r="E4" s="166"/>
      <c r="F4" s="166"/>
      <c r="G4" s="167"/>
    </row>
    <row r="5" spans="2:7" ht="13.5" thickBot="1">
      <c r="B5" s="168" t="s">
        <v>1</v>
      </c>
      <c r="C5" s="169"/>
      <c r="D5" s="169"/>
      <c r="E5" s="169"/>
      <c r="F5" s="169"/>
      <c r="G5" s="170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83884620.9</v>
      </c>
      <c r="D9" s="9">
        <f>SUM(D10:D16)</f>
        <v>127210552.57</v>
      </c>
      <c r="E9" s="11" t="s">
        <v>8</v>
      </c>
      <c r="F9" s="9">
        <f>SUM(F10:F18)</f>
        <v>26276612.020000003</v>
      </c>
      <c r="G9" s="9">
        <f>SUM(G10:G18)</f>
        <v>92386476.91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4404838.92</v>
      </c>
      <c r="G10" s="9">
        <v>18766569.22</v>
      </c>
    </row>
    <row r="11" spans="2:7" ht="12.75">
      <c r="B11" s="12" t="s">
        <v>11</v>
      </c>
      <c r="C11" s="9">
        <v>83884620.9</v>
      </c>
      <c r="D11" s="9">
        <v>127210552.57</v>
      </c>
      <c r="E11" s="13" t="s">
        <v>12</v>
      </c>
      <c r="F11" s="9">
        <v>20493765.17</v>
      </c>
      <c r="G11" s="9">
        <v>46095093.44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585</v>
      </c>
      <c r="G14" s="9">
        <v>644831.7</v>
      </c>
    </row>
    <row r="15" spans="2:7" ht="12.7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1087957.06</v>
      </c>
      <c r="G16" s="9">
        <v>26842507.43</v>
      </c>
    </row>
    <row r="17" spans="2:7" ht="12.75">
      <c r="B17" s="10" t="s">
        <v>23</v>
      </c>
      <c r="C17" s="9">
        <f>SUM(C18:C24)</f>
        <v>462528.83</v>
      </c>
      <c r="D17" s="9">
        <f>SUM(D18:D24)</f>
        <v>337449.52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289465.87</v>
      </c>
      <c r="G18" s="9">
        <v>37475.12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462528.83</v>
      </c>
      <c r="D20" s="9">
        <v>337449.52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12.7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12.7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12.7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12.7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12.7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12.7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12.7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84347149.73</v>
      </c>
      <c r="D47" s="9">
        <f>D9+D17+D25+D31+D37+D38+D41</f>
        <v>127548002.08999999</v>
      </c>
      <c r="E47" s="8" t="s">
        <v>82</v>
      </c>
      <c r="F47" s="9">
        <f>F9+F19+F23+F26+F27+F31+F38+F42</f>
        <v>26276612.020000003</v>
      </c>
      <c r="G47" s="9">
        <f>G9+G19+G23+G26+G27+G31+G38+G42</f>
        <v>92386476.91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256796660.43</v>
      </c>
      <c r="D53" s="9">
        <v>254007462.54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756783.7</v>
      </c>
      <c r="D54" s="9">
        <v>747833.72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26276612.020000003</v>
      </c>
      <c r="G59" s="9">
        <f>G47+G57</f>
        <v>92386476.91</v>
      </c>
    </row>
    <row r="60" spans="2:7" ht="12.75">
      <c r="B60" s="6" t="s">
        <v>102</v>
      </c>
      <c r="C60" s="9">
        <f>SUM(C50:C58)</f>
        <v>701713290.77</v>
      </c>
      <c r="D60" s="9">
        <f>SUM(D50:D58)</f>
        <v>698915142.9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786060440.5</v>
      </c>
      <c r="D62" s="9">
        <f>D47+D60</f>
        <v>826463144.99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182748587.45</v>
      </c>
      <c r="G68" s="9">
        <f>SUM(G69:G73)</f>
        <v>157041427.05000007</v>
      </c>
    </row>
    <row r="69" spans="2:7" ht="12.75">
      <c r="B69" s="10"/>
      <c r="C69" s="9"/>
      <c r="D69" s="9"/>
      <c r="E69" s="11" t="s">
        <v>110</v>
      </c>
      <c r="F69" s="9">
        <v>57529964.98</v>
      </c>
      <c r="G69" s="9">
        <v>10611684.15</v>
      </c>
    </row>
    <row r="70" spans="2:7" ht="12.75">
      <c r="B70" s="10"/>
      <c r="C70" s="9"/>
      <c r="D70" s="9"/>
      <c r="E70" s="11" t="s">
        <v>111</v>
      </c>
      <c r="F70" s="9">
        <v>125218622.47</v>
      </c>
      <c r="G70" s="9">
        <v>-541092230.43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687521973.33</v>
      </c>
    </row>
    <row r="74" spans="2:7" ht="12.75">
      <c r="B74" s="10"/>
      <c r="C74" s="9"/>
      <c r="D74" s="9"/>
      <c r="E74" s="11"/>
      <c r="F74" s="9"/>
      <c r="G74" s="9"/>
    </row>
    <row r="75" spans="2:7" ht="12.7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759783828.48</v>
      </c>
      <c r="G79" s="9">
        <f>G63+G68+G75</f>
        <v>734076668.08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786060440.5</v>
      </c>
      <c r="G81" s="9">
        <f>G59+G79</f>
        <v>826463144.99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1" r:id="rId3"/>
  <legacyDrawing r:id="rId2"/>
  <oleObjects>
    <oleObject progId="Excel.Sheet.12" shapeId="659221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Q86" sqref="Q86"/>
      <selection pane="topRight" activeCell="Q86" sqref="Q86"/>
      <selection pane="bottomLeft" activeCell="Q86" sqref="Q86"/>
      <selection pane="bottomRight" activeCell="Q86" sqref="Q86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5.140625" style="20" bestFit="1" customWidth="1"/>
    <col min="4" max="4" width="13.28125" style="20" customWidth="1"/>
    <col min="5" max="5" width="15.140625" style="20" bestFit="1" customWidth="1"/>
    <col min="6" max="6" width="20.8515625" style="20" bestFit="1" customWidth="1"/>
    <col min="7" max="7" width="14.8515625" style="20" bestFit="1" customWidth="1"/>
    <col min="8" max="8" width="12.57421875" style="20" bestFit="1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2" t="s">
        <v>120</v>
      </c>
      <c r="C2" s="173"/>
      <c r="D2" s="173"/>
      <c r="E2" s="173"/>
      <c r="F2" s="173"/>
      <c r="G2" s="173"/>
      <c r="H2" s="173"/>
      <c r="I2" s="174"/>
    </row>
    <row r="3" spans="2:9" ht="13.5" thickBot="1">
      <c r="B3" s="175" t="s">
        <v>172</v>
      </c>
      <c r="C3" s="176"/>
      <c r="D3" s="176"/>
      <c r="E3" s="176"/>
      <c r="F3" s="176"/>
      <c r="G3" s="176"/>
      <c r="H3" s="176"/>
      <c r="I3" s="177"/>
    </row>
    <row r="4" spans="2:9" ht="13.5" thickBot="1">
      <c r="B4" s="175" t="s">
        <v>534</v>
      </c>
      <c r="C4" s="176"/>
      <c r="D4" s="176"/>
      <c r="E4" s="176"/>
      <c r="F4" s="176"/>
      <c r="G4" s="176"/>
      <c r="H4" s="176"/>
      <c r="I4" s="177"/>
    </row>
    <row r="5" spans="2:9" ht="13.5" thickBot="1">
      <c r="B5" s="175" t="s">
        <v>1</v>
      </c>
      <c r="C5" s="176"/>
      <c r="D5" s="176"/>
      <c r="E5" s="176"/>
      <c r="F5" s="176"/>
      <c r="G5" s="176"/>
      <c r="H5" s="176"/>
      <c r="I5" s="177"/>
    </row>
    <row r="6" spans="2:9" ht="76.5">
      <c r="B6" s="42" t="s">
        <v>171</v>
      </c>
      <c r="C6" s="42" t="s">
        <v>170</v>
      </c>
      <c r="D6" s="42" t="s">
        <v>169</v>
      </c>
      <c r="E6" s="42" t="s">
        <v>168</v>
      </c>
      <c r="F6" s="42" t="s">
        <v>167</v>
      </c>
      <c r="G6" s="42" t="s">
        <v>166</v>
      </c>
      <c r="H6" s="42" t="s">
        <v>165</v>
      </c>
      <c r="I6" s="42" t="s">
        <v>164</v>
      </c>
    </row>
    <row r="7" spans="2:9" ht="13.5" thickBot="1">
      <c r="B7" s="41" t="s">
        <v>163</v>
      </c>
      <c r="C7" s="41" t="s">
        <v>162</v>
      </c>
      <c r="D7" s="41" t="s">
        <v>161</v>
      </c>
      <c r="E7" s="41" t="s">
        <v>160</v>
      </c>
      <c r="F7" s="41" t="s">
        <v>159</v>
      </c>
      <c r="G7" s="41" t="s">
        <v>158</v>
      </c>
      <c r="H7" s="41" t="s">
        <v>157</v>
      </c>
      <c r="I7" s="41" t="s">
        <v>156</v>
      </c>
    </row>
    <row r="8" spans="2:9" ht="12.75" customHeight="1">
      <c r="B8" s="38" t="s">
        <v>155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8" t="s">
        <v>154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40" t="s">
        <v>153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40" t="s">
        <v>152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40" t="s">
        <v>151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8" t="s">
        <v>150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40" t="s">
        <v>149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40" t="s">
        <v>148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40" t="s">
        <v>147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8" t="s">
        <v>146</v>
      </c>
      <c r="C17" s="26">
        <v>92386476.91</v>
      </c>
      <c r="D17" s="39"/>
      <c r="E17" s="39"/>
      <c r="F17" s="39"/>
      <c r="G17" s="24">
        <v>26276612.02</v>
      </c>
      <c r="H17" s="39"/>
      <c r="I17" s="39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5" t="s">
        <v>145</v>
      </c>
      <c r="C19" s="26">
        <f aca="true" t="shared" si="3" ref="C19:I19">C8+C17</f>
        <v>92386476.91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26276612.02</v>
      </c>
      <c r="H19" s="26">
        <f t="shared" si="3"/>
        <v>0</v>
      </c>
      <c r="I19" s="26">
        <f t="shared" si="3"/>
        <v>0</v>
      </c>
    </row>
    <row r="20" spans="2:9" ht="12.75">
      <c r="B20" s="38"/>
      <c r="C20" s="26"/>
      <c r="D20" s="26"/>
      <c r="E20" s="26"/>
      <c r="F20" s="26"/>
      <c r="G20" s="26"/>
      <c r="H20" s="26"/>
      <c r="I20" s="26"/>
    </row>
    <row r="21" spans="2:9" ht="12.75" customHeight="1">
      <c r="B21" s="38" t="s">
        <v>144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143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142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141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7"/>
      <c r="C25" s="36"/>
      <c r="D25" s="36"/>
      <c r="E25" s="36"/>
      <c r="F25" s="36"/>
      <c r="G25" s="36"/>
      <c r="H25" s="36"/>
      <c r="I25" s="36"/>
    </row>
    <row r="26" spans="2:9" ht="25.5">
      <c r="B26" s="35" t="s">
        <v>140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139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138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137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4"/>
      <c r="C30" s="33"/>
      <c r="D30" s="33"/>
      <c r="E30" s="33"/>
      <c r="F30" s="33"/>
      <c r="G30" s="33"/>
      <c r="H30" s="33"/>
      <c r="I30" s="33"/>
    </row>
    <row r="31" spans="2:9" ht="18.75" customHeight="1">
      <c r="B31" s="171" t="s">
        <v>136</v>
      </c>
      <c r="C31" s="171"/>
      <c r="D31" s="171"/>
      <c r="E31" s="171"/>
      <c r="F31" s="171"/>
      <c r="G31" s="171"/>
      <c r="H31" s="171"/>
      <c r="I31" s="171"/>
    </row>
    <row r="32" spans="2:9" ht="12.75">
      <c r="B32" s="32" t="s">
        <v>135</v>
      </c>
      <c r="C32" s="21"/>
      <c r="D32" s="31"/>
      <c r="E32" s="31"/>
      <c r="F32" s="31"/>
      <c r="G32" s="31"/>
      <c r="H32" s="31"/>
      <c r="I32" s="31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78" t="s">
        <v>134</v>
      </c>
      <c r="C34" s="178" t="s">
        <v>133</v>
      </c>
      <c r="D34" s="178" t="s">
        <v>132</v>
      </c>
      <c r="E34" s="29" t="s">
        <v>131</v>
      </c>
      <c r="F34" s="178" t="s">
        <v>130</v>
      </c>
      <c r="G34" s="29" t="s">
        <v>129</v>
      </c>
      <c r="H34" s="21"/>
      <c r="I34" s="21"/>
    </row>
    <row r="35" spans="2:9" ht="15.75" customHeight="1" thickBot="1">
      <c r="B35" s="179"/>
      <c r="C35" s="179"/>
      <c r="D35" s="179"/>
      <c r="E35" s="28" t="s">
        <v>128</v>
      </c>
      <c r="F35" s="179"/>
      <c r="G35" s="28" t="s">
        <v>127</v>
      </c>
      <c r="H35" s="21"/>
      <c r="I35" s="21"/>
    </row>
    <row r="36" spans="2:9" ht="12.75">
      <c r="B36" s="27" t="s">
        <v>126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125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124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123</v>
      </c>
      <c r="C39" s="22"/>
      <c r="D39" s="22"/>
      <c r="E39" s="22"/>
      <c r="F39" s="22"/>
      <c r="G39" s="22"/>
      <c r="H39" s="21"/>
      <c r="I39" s="2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8" r:id="rId3"/>
  <legacyDrawing r:id="rId2"/>
  <oleObjects>
    <oleObject progId="Excel.Sheet.12" shapeId="6592221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Q86" sqref="Q8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2" t="s">
        <v>120</v>
      </c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2:12" ht="15.75" thickBot="1">
      <c r="B3" s="175" t="s">
        <v>199</v>
      </c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 thickBot="1">
      <c r="B4" s="175" t="s">
        <v>534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</row>
    <row r="5" spans="2:12" ht="15.75" thickBot="1">
      <c r="B5" s="175" t="s">
        <v>1</v>
      </c>
      <c r="C5" s="176"/>
      <c r="D5" s="176"/>
      <c r="E5" s="176"/>
      <c r="F5" s="176"/>
      <c r="G5" s="176"/>
      <c r="H5" s="176"/>
      <c r="I5" s="176"/>
      <c r="J5" s="176"/>
      <c r="K5" s="176"/>
      <c r="L5" s="177"/>
    </row>
    <row r="6" spans="2:12" ht="102">
      <c r="B6" s="51" t="s">
        <v>198</v>
      </c>
      <c r="C6" s="50" t="s">
        <v>197</v>
      </c>
      <c r="D6" s="50" t="s">
        <v>196</v>
      </c>
      <c r="E6" s="50" t="s">
        <v>195</v>
      </c>
      <c r="F6" s="50" t="s">
        <v>194</v>
      </c>
      <c r="G6" s="50" t="s">
        <v>193</v>
      </c>
      <c r="H6" s="50" t="s">
        <v>192</v>
      </c>
      <c r="I6" s="50" t="s">
        <v>191</v>
      </c>
      <c r="J6" s="50" t="s">
        <v>190</v>
      </c>
      <c r="K6" s="50" t="s">
        <v>189</v>
      </c>
      <c r="L6" s="50" t="s">
        <v>188</v>
      </c>
    </row>
    <row r="7" spans="2:12" ht="15.75" thickBot="1">
      <c r="B7" s="41" t="s">
        <v>163</v>
      </c>
      <c r="C7" s="41" t="s">
        <v>162</v>
      </c>
      <c r="D7" s="41" t="s">
        <v>161</v>
      </c>
      <c r="E7" s="41" t="s">
        <v>160</v>
      </c>
      <c r="F7" s="41" t="s">
        <v>159</v>
      </c>
      <c r="G7" s="41" t="s">
        <v>187</v>
      </c>
      <c r="H7" s="41" t="s">
        <v>157</v>
      </c>
      <c r="I7" s="41" t="s">
        <v>156</v>
      </c>
      <c r="J7" s="41" t="s">
        <v>186</v>
      </c>
      <c r="K7" s="41" t="s">
        <v>185</v>
      </c>
      <c r="L7" s="41" t="s">
        <v>184</v>
      </c>
    </row>
    <row r="8" spans="2:12" ht="15">
      <c r="B8" s="49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25.5">
      <c r="B9" s="45" t="s">
        <v>183</v>
      </c>
      <c r="C9" s="26">
        <f aca="true" t="shared" si="0" ref="C9:L9">SUM(C10:C13)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7" t="s">
        <v>182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7" t="s">
        <v>181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>F11-K11</f>
        <v>0</v>
      </c>
    </row>
    <row r="12" spans="2:12" ht="15">
      <c r="B12" s="47" t="s">
        <v>180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>F12-K12</f>
        <v>0</v>
      </c>
    </row>
    <row r="13" spans="2:12" ht="15">
      <c r="B13" s="47" t="s">
        <v>179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>F13-K13</f>
        <v>0</v>
      </c>
    </row>
    <row r="14" spans="2:12" ht="15">
      <c r="B14" s="46"/>
      <c r="C14" s="24"/>
      <c r="D14" s="24"/>
      <c r="E14" s="24"/>
      <c r="F14" s="24"/>
      <c r="G14" s="24"/>
      <c r="H14" s="24"/>
      <c r="I14" s="24"/>
      <c r="J14" s="24"/>
      <c r="K14" s="24"/>
      <c r="L14" s="24">
        <f>F14-K14</f>
        <v>0</v>
      </c>
    </row>
    <row r="15" spans="2:12" ht="15">
      <c r="B15" s="45" t="s">
        <v>178</v>
      </c>
      <c r="C15" s="26">
        <f aca="true" t="shared" si="1" ref="C15:L15">SUM(C16:C19)</f>
        <v>0</v>
      </c>
      <c r="D15" s="26">
        <f t="shared" si="1"/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</row>
    <row r="16" spans="2:12" ht="15">
      <c r="B16" s="47" t="s">
        <v>177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>F16-K16</f>
        <v>0</v>
      </c>
    </row>
    <row r="17" spans="2:12" ht="15">
      <c r="B17" s="47" t="s">
        <v>176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>F17-K17</f>
        <v>0</v>
      </c>
    </row>
    <row r="18" spans="2:12" ht="15">
      <c r="B18" s="47" t="s">
        <v>175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>F18-K18</f>
        <v>0</v>
      </c>
    </row>
    <row r="19" spans="2:12" ht="15">
      <c r="B19" s="47" t="s">
        <v>174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>F19-K19</f>
        <v>0</v>
      </c>
    </row>
    <row r="20" spans="2:12" ht="15">
      <c r="B20" s="46"/>
      <c r="C20" s="24"/>
      <c r="D20" s="24"/>
      <c r="E20" s="24"/>
      <c r="F20" s="24"/>
      <c r="G20" s="24"/>
      <c r="H20" s="24"/>
      <c r="I20" s="24"/>
      <c r="J20" s="24"/>
      <c r="K20" s="24"/>
      <c r="L20" s="24">
        <f>F20-K20</f>
        <v>0</v>
      </c>
    </row>
    <row r="21" spans="2:12" ht="38.25">
      <c r="B21" s="45" t="s">
        <v>173</v>
      </c>
      <c r="C21" s="26">
        <f aca="true" t="shared" si="2" ref="C21:L21">C9+C15</f>
        <v>0</v>
      </c>
      <c r="D21" s="26">
        <f t="shared" si="2"/>
        <v>0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0</v>
      </c>
      <c r="I21" s="26">
        <f t="shared" si="2"/>
        <v>0</v>
      </c>
      <c r="J21" s="26">
        <f t="shared" si="2"/>
        <v>0</v>
      </c>
      <c r="K21" s="26">
        <f t="shared" si="2"/>
        <v>0</v>
      </c>
      <c r="L21" s="26">
        <f t="shared" si="2"/>
        <v>0</v>
      </c>
    </row>
    <row r="22" spans="2:12" ht="15.75" thickBot="1"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659222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54" activePane="bottomLeft" state="frozen"/>
      <selection pane="topLeft" activeCell="Q86" sqref="Q86"/>
      <selection pane="bottomLeft" activeCell="Q86" sqref="Q8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2" t="s">
        <v>120</v>
      </c>
      <c r="C2" s="163"/>
      <c r="D2" s="163"/>
      <c r="E2" s="164"/>
    </row>
    <row r="3" spans="2:5" ht="12.75">
      <c r="B3" s="187" t="s">
        <v>241</v>
      </c>
      <c r="C3" s="188"/>
      <c r="D3" s="188"/>
      <c r="E3" s="189"/>
    </row>
    <row r="4" spans="2:5" ht="12.75">
      <c r="B4" s="187" t="s">
        <v>534</v>
      </c>
      <c r="C4" s="188"/>
      <c r="D4" s="188"/>
      <c r="E4" s="189"/>
    </row>
    <row r="5" spans="2:5" ht="13.5" thickBot="1">
      <c r="B5" s="190" t="s">
        <v>1</v>
      </c>
      <c r="C5" s="191"/>
      <c r="D5" s="191"/>
      <c r="E5" s="192"/>
    </row>
    <row r="6" spans="2:5" ht="13.5" thickBot="1">
      <c r="B6" s="82"/>
      <c r="C6" s="82"/>
      <c r="D6" s="82"/>
      <c r="E6" s="82"/>
    </row>
    <row r="7" spans="2:5" ht="12.75">
      <c r="B7" s="193" t="s">
        <v>2</v>
      </c>
      <c r="C7" s="141" t="s">
        <v>222</v>
      </c>
      <c r="D7" s="195" t="s">
        <v>210</v>
      </c>
      <c r="E7" s="141" t="s">
        <v>209</v>
      </c>
    </row>
    <row r="8" spans="2:5" ht="13.5" thickBot="1">
      <c r="B8" s="194"/>
      <c r="C8" s="142" t="s">
        <v>240</v>
      </c>
      <c r="D8" s="196"/>
      <c r="E8" s="142" t="s">
        <v>239</v>
      </c>
    </row>
    <row r="9" spans="2:5" ht="12.75">
      <c r="B9" s="72" t="s">
        <v>238</v>
      </c>
      <c r="C9" s="71">
        <f>SUM(C10:C12)</f>
        <v>6199833761</v>
      </c>
      <c r="D9" s="71">
        <f>SUM(D10:D12)</f>
        <v>3549992876.12</v>
      </c>
      <c r="E9" s="71">
        <f>SUM(E10:E12)</f>
        <v>3549992876.12</v>
      </c>
    </row>
    <row r="10" spans="2:5" ht="12.75">
      <c r="B10" s="75" t="s">
        <v>237</v>
      </c>
      <c r="C10" s="73">
        <v>136779747</v>
      </c>
      <c r="D10" s="73">
        <v>109525564.16</v>
      </c>
      <c r="E10" s="73">
        <v>109525564.16</v>
      </c>
    </row>
    <row r="11" spans="2:5" ht="12.75">
      <c r="B11" s="75" t="s">
        <v>207</v>
      </c>
      <c r="C11" s="73">
        <v>6063054014</v>
      </c>
      <c r="D11" s="73">
        <v>3440467311.96</v>
      </c>
      <c r="E11" s="73">
        <v>3440467311.96</v>
      </c>
    </row>
    <row r="12" spans="2:5" ht="12.75">
      <c r="B12" s="75" t="s">
        <v>236</v>
      </c>
      <c r="C12" s="73">
        <f>C48</f>
        <v>0</v>
      </c>
      <c r="D12" s="73">
        <f>D48</f>
        <v>0</v>
      </c>
      <c r="E12" s="73">
        <f>E48</f>
        <v>0</v>
      </c>
    </row>
    <row r="13" spans="2:5" ht="12.75">
      <c r="B13" s="72"/>
      <c r="C13" s="73"/>
      <c r="D13" s="73"/>
      <c r="E13" s="73"/>
    </row>
    <row r="14" spans="2:5" ht="15">
      <c r="B14" s="72" t="s">
        <v>235</v>
      </c>
      <c r="C14" s="71">
        <f>SUM(C15:C16)</f>
        <v>6199833761</v>
      </c>
      <c r="D14" s="71">
        <f>SUM(D15:D16)</f>
        <v>3496019142.33</v>
      </c>
      <c r="E14" s="71">
        <f>SUM(E15:E16)</f>
        <v>3492255842.12</v>
      </c>
    </row>
    <row r="15" spans="2:5" ht="12.75">
      <c r="B15" s="75" t="s">
        <v>216</v>
      </c>
      <c r="C15" s="73">
        <v>136779747</v>
      </c>
      <c r="D15" s="73">
        <v>88473401.62</v>
      </c>
      <c r="E15" s="73">
        <v>86471005.33</v>
      </c>
    </row>
    <row r="16" spans="2:5" ht="12.75">
      <c r="B16" s="75" t="s">
        <v>234</v>
      </c>
      <c r="C16" s="73">
        <v>6063054014</v>
      </c>
      <c r="D16" s="73">
        <v>3407545740.71</v>
      </c>
      <c r="E16" s="73">
        <v>3405784836.79</v>
      </c>
    </row>
    <row r="17" spans="2:5" ht="12.75">
      <c r="B17" s="74"/>
      <c r="C17" s="73"/>
      <c r="D17" s="73"/>
      <c r="E17" s="73"/>
    </row>
    <row r="18" spans="2:5" ht="12.75">
      <c r="B18" s="72" t="s">
        <v>233</v>
      </c>
      <c r="C18" s="71">
        <f>SUM(C19:C20)</f>
        <v>0</v>
      </c>
      <c r="D18" s="71">
        <f>SUM(D19:D20)</f>
        <v>0</v>
      </c>
      <c r="E18" s="71">
        <f>SUM(E19:E20)</f>
        <v>0</v>
      </c>
    </row>
    <row r="19" spans="2:5" ht="12.75">
      <c r="B19" s="75" t="s">
        <v>215</v>
      </c>
      <c r="C19" s="81"/>
      <c r="D19" s="73"/>
      <c r="E19" s="73"/>
    </row>
    <row r="20" spans="2:5" ht="12.75">
      <c r="B20" s="75" t="s">
        <v>202</v>
      </c>
      <c r="C20" s="81"/>
      <c r="D20" s="73"/>
      <c r="E20" s="73"/>
    </row>
    <row r="21" spans="2:5" ht="12.75">
      <c r="B21" s="74"/>
      <c r="C21" s="73"/>
      <c r="D21" s="73"/>
      <c r="E21" s="73"/>
    </row>
    <row r="22" spans="2:5" ht="12.75">
      <c r="B22" s="72" t="s">
        <v>232</v>
      </c>
      <c r="C22" s="71">
        <f>C9-C14+C18</f>
        <v>0</v>
      </c>
      <c r="D22" s="72">
        <f>D9-D14+D18</f>
        <v>53973733.78999996</v>
      </c>
      <c r="E22" s="72">
        <f>E9-E14+E18</f>
        <v>57737034</v>
      </c>
    </row>
    <row r="23" spans="2:5" ht="12.75">
      <c r="B23" s="72"/>
      <c r="C23" s="73"/>
      <c r="D23" s="74"/>
      <c r="E23" s="74"/>
    </row>
    <row r="24" spans="2:5" ht="12.75">
      <c r="B24" s="72" t="s">
        <v>231</v>
      </c>
      <c r="C24" s="71">
        <f>C22-C12</f>
        <v>0</v>
      </c>
      <c r="D24" s="72">
        <f>D22-D12</f>
        <v>53973733.78999996</v>
      </c>
      <c r="E24" s="72">
        <f>E22-E12</f>
        <v>57737034</v>
      </c>
    </row>
    <row r="25" spans="2:5" ht="12.75">
      <c r="B25" s="72"/>
      <c r="C25" s="73"/>
      <c r="D25" s="74"/>
      <c r="E25" s="74"/>
    </row>
    <row r="26" spans="2:5" ht="25.5">
      <c r="B26" s="72" t="s">
        <v>230</v>
      </c>
      <c r="C26" s="71">
        <f>C24-C18</f>
        <v>0</v>
      </c>
      <c r="D26" s="71">
        <f>D24-D18</f>
        <v>53973733.78999996</v>
      </c>
      <c r="E26" s="71">
        <f>E24-E18</f>
        <v>57737034</v>
      </c>
    </row>
    <row r="27" spans="2:5" ht="13.5" thickBot="1">
      <c r="B27" s="80"/>
      <c r="C27" s="79"/>
      <c r="D27" s="79"/>
      <c r="E27" s="79"/>
    </row>
    <row r="28" spans="2:5" ht="34.5" customHeight="1" thickBot="1">
      <c r="B28" s="186"/>
      <c r="C28" s="186"/>
      <c r="D28" s="186"/>
      <c r="E28" s="186"/>
    </row>
    <row r="29" spans="2:5" ht="13.5" thickBot="1">
      <c r="B29" s="78" t="s">
        <v>212</v>
      </c>
      <c r="C29" s="77" t="s">
        <v>221</v>
      </c>
      <c r="D29" s="77" t="s">
        <v>210</v>
      </c>
      <c r="E29" s="77" t="s">
        <v>208</v>
      </c>
    </row>
    <row r="30" spans="2:5" ht="12.75">
      <c r="B30" s="76"/>
      <c r="C30" s="73"/>
      <c r="D30" s="73"/>
      <c r="E30" s="73"/>
    </row>
    <row r="31" spans="2:5" ht="12.75">
      <c r="B31" s="72" t="s">
        <v>229</v>
      </c>
      <c r="C31" s="71">
        <f>SUM(C32:C33)</f>
        <v>0</v>
      </c>
      <c r="D31" s="72">
        <f>SUM(D32:D33)</f>
        <v>0</v>
      </c>
      <c r="E31" s="72">
        <f>SUM(E32:E33)</f>
        <v>0</v>
      </c>
    </row>
    <row r="32" spans="2:5" ht="12.75">
      <c r="B32" s="75" t="s">
        <v>228</v>
      </c>
      <c r="C32" s="73"/>
      <c r="D32" s="74"/>
      <c r="E32" s="74"/>
    </row>
    <row r="33" spans="2:5" ht="12.75">
      <c r="B33" s="75" t="s">
        <v>227</v>
      </c>
      <c r="C33" s="73"/>
      <c r="D33" s="74"/>
      <c r="E33" s="74"/>
    </row>
    <row r="34" spans="2:5" ht="12.75">
      <c r="B34" s="72"/>
      <c r="C34" s="73"/>
      <c r="D34" s="73"/>
      <c r="E34" s="73"/>
    </row>
    <row r="35" spans="2:5" ht="12.75">
      <c r="B35" s="72" t="s">
        <v>226</v>
      </c>
      <c r="C35" s="71">
        <f>C26-C31</f>
        <v>0</v>
      </c>
      <c r="D35" s="71">
        <f>D26-D31</f>
        <v>53973733.78999996</v>
      </c>
      <c r="E35" s="71">
        <f>E26-E31</f>
        <v>57737034</v>
      </c>
    </row>
    <row r="36" spans="2:5" ht="13.5" thickBot="1">
      <c r="B36" s="70"/>
      <c r="C36" s="69"/>
      <c r="D36" s="69"/>
      <c r="E36" s="69"/>
    </row>
    <row r="37" spans="2:5" ht="34.5" customHeight="1" thickBot="1">
      <c r="B37" s="67"/>
      <c r="C37" s="67"/>
      <c r="D37" s="67"/>
      <c r="E37" s="67"/>
    </row>
    <row r="38" spans="2:5" ht="12.75">
      <c r="B38" s="180" t="s">
        <v>212</v>
      </c>
      <c r="C38" s="184" t="s">
        <v>211</v>
      </c>
      <c r="D38" s="182" t="s">
        <v>210</v>
      </c>
      <c r="E38" s="66" t="s">
        <v>209</v>
      </c>
    </row>
    <row r="39" spans="2:5" ht="13.5" thickBot="1">
      <c r="B39" s="181"/>
      <c r="C39" s="185"/>
      <c r="D39" s="183"/>
      <c r="E39" s="65" t="s">
        <v>208</v>
      </c>
    </row>
    <row r="40" spans="2:5" ht="12.75">
      <c r="B40" s="64"/>
      <c r="C40" s="58"/>
      <c r="D40" s="58"/>
      <c r="E40" s="58"/>
    </row>
    <row r="41" spans="2:5" ht="12.75">
      <c r="B41" s="54" t="s">
        <v>225</v>
      </c>
      <c r="C41" s="55">
        <f>SUM(C42:C43)</f>
        <v>0</v>
      </c>
      <c r="D41" s="55">
        <f>SUM(D42:D43)</f>
        <v>0</v>
      </c>
      <c r="E41" s="55">
        <f>SUM(E42:E43)</f>
        <v>0</v>
      </c>
    </row>
    <row r="42" spans="2:5" ht="12.75">
      <c r="B42" s="62" t="s">
        <v>218</v>
      </c>
      <c r="C42" s="58"/>
      <c r="D42" s="61"/>
      <c r="E42" s="61"/>
    </row>
    <row r="43" spans="2:5" ht="12.75">
      <c r="B43" s="62" t="s">
        <v>205</v>
      </c>
      <c r="C43" s="58"/>
      <c r="D43" s="61"/>
      <c r="E43" s="61"/>
    </row>
    <row r="44" spans="2:5" ht="12.75">
      <c r="B44" s="54" t="s">
        <v>224</v>
      </c>
      <c r="C44" s="55">
        <f>SUM(C45:C46)</f>
        <v>0</v>
      </c>
      <c r="D44" s="55">
        <f>SUM(D45:D46)</f>
        <v>0</v>
      </c>
      <c r="E44" s="55">
        <f>SUM(E45:E46)</f>
        <v>0</v>
      </c>
    </row>
    <row r="45" spans="2:5" ht="12.75">
      <c r="B45" s="62" t="s">
        <v>217</v>
      </c>
      <c r="C45" s="58"/>
      <c r="D45" s="61"/>
      <c r="E45" s="61"/>
    </row>
    <row r="46" spans="2:5" ht="12.75">
      <c r="B46" s="62" t="s">
        <v>204</v>
      </c>
      <c r="C46" s="58"/>
      <c r="D46" s="61"/>
      <c r="E46" s="61"/>
    </row>
    <row r="47" spans="2:5" ht="12.75">
      <c r="B47" s="54"/>
      <c r="C47" s="58"/>
      <c r="D47" s="58"/>
      <c r="E47" s="58"/>
    </row>
    <row r="48" spans="2:5" ht="12.75">
      <c r="B48" s="54" t="s">
        <v>223</v>
      </c>
      <c r="C48" s="55">
        <f>C41-C44</f>
        <v>0</v>
      </c>
      <c r="D48" s="54">
        <f>D41-D44</f>
        <v>0</v>
      </c>
      <c r="E48" s="54">
        <f>E41-E44</f>
        <v>0</v>
      </c>
    </row>
    <row r="49" spans="2:5" ht="13.5" thickBot="1">
      <c r="B49" s="52"/>
      <c r="C49" s="53"/>
      <c r="D49" s="52"/>
      <c r="E49" s="52"/>
    </row>
    <row r="50" spans="2:5" ht="34.5" customHeight="1" thickBot="1">
      <c r="B50" s="67"/>
      <c r="C50" s="67"/>
      <c r="D50" s="67"/>
      <c r="E50" s="67"/>
    </row>
    <row r="51" spans="2:5" ht="12.75">
      <c r="B51" s="180" t="s">
        <v>212</v>
      </c>
      <c r="C51" s="66" t="s">
        <v>222</v>
      </c>
      <c r="D51" s="182" t="s">
        <v>210</v>
      </c>
      <c r="E51" s="66" t="s">
        <v>209</v>
      </c>
    </row>
    <row r="52" spans="2:5" ht="13.5" thickBot="1">
      <c r="B52" s="181"/>
      <c r="C52" s="65" t="s">
        <v>221</v>
      </c>
      <c r="D52" s="183"/>
      <c r="E52" s="65" t="s">
        <v>208</v>
      </c>
    </row>
    <row r="53" spans="2:5" ht="12.75">
      <c r="B53" s="64"/>
      <c r="C53" s="58"/>
      <c r="D53" s="58"/>
      <c r="E53" s="58"/>
    </row>
    <row r="54" spans="2:5" ht="12.75">
      <c r="B54" s="61" t="s">
        <v>220</v>
      </c>
      <c r="C54" s="58">
        <f>C10</f>
        <v>136779747</v>
      </c>
      <c r="D54" s="61">
        <f>D10</f>
        <v>109525564.16</v>
      </c>
      <c r="E54" s="61">
        <f>E10</f>
        <v>109525564.16</v>
      </c>
    </row>
    <row r="55" spans="2:5" ht="12.75">
      <c r="B55" s="61"/>
      <c r="C55" s="58"/>
      <c r="D55" s="61"/>
      <c r="E55" s="61"/>
    </row>
    <row r="56" spans="2:5" ht="12.75">
      <c r="B56" s="68" t="s">
        <v>219</v>
      </c>
      <c r="C56" s="58">
        <f>C42-C45</f>
        <v>0</v>
      </c>
      <c r="D56" s="61">
        <f>D42-D45</f>
        <v>0</v>
      </c>
      <c r="E56" s="61">
        <f>E42-E45</f>
        <v>0</v>
      </c>
    </row>
    <row r="57" spans="2:5" ht="12.75">
      <c r="B57" s="62" t="s">
        <v>218</v>
      </c>
      <c r="C57" s="58">
        <f>C42</f>
        <v>0</v>
      </c>
      <c r="D57" s="61">
        <f>D42</f>
        <v>0</v>
      </c>
      <c r="E57" s="61">
        <f>E42</f>
        <v>0</v>
      </c>
    </row>
    <row r="58" spans="2:5" ht="12.75">
      <c r="B58" s="62" t="s">
        <v>217</v>
      </c>
      <c r="C58" s="58">
        <f>C45</f>
        <v>0</v>
      </c>
      <c r="D58" s="61">
        <f>D45</f>
        <v>0</v>
      </c>
      <c r="E58" s="61">
        <f>E45</f>
        <v>0</v>
      </c>
    </row>
    <row r="59" spans="2:5" ht="12.75">
      <c r="B59" s="59"/>
      <c r="C59" s="58"/>
      <c r="D59" s="61"/>
      <c r="E59" s="61"/>
    </row>
    <row r="60" spans="2:5" ht="12.75">
      <c r="B60" s="59" t="s">
        <v>216</v>
      </c>
      <c r="C60" s="58">
        <f>C15</f>
        <v>136779747</v>
      </c>
      <c r="D60" s="58">
        <f>D15</f>
        <v>88473401.62</v>
      </c>
      <c r="E60" s="58">
        <f>E15</f>
        <v>86471005.33</v>
      </c>
    </row>
    <row r="61" spans="2:5" ht="12.75">
      <c r="B61" s="59"/>
      <c r="C61" s="58"/>
      <c r="D61" s="58"/>
      <c r="E61" s="58"/>
    </row>
    <row r="62" spans="2:5" ht="12.75">
      <c r="B62" s="59" t="s">
        <v>215</v>
      </c>
      <c r="C62" s="60"/>
      <c r="D62" s="58">
        <f>D19</f>
        <v>0</v>
      </c>
      <c r="E62" s="58">
        <f>E19</f>
        <v>0</v>
      </c>
    </row>
    <row r="63" spans="2:5" ht="12.75">
      <c r="B63" s="59"/>
      <c r="C63" s="58"/>
      <c r="D63" s="58"/>
      <c r="E63" s="58"/>
    </row>
    <row r="64" spans="2:5" ht="12.75">
      <c r="B64" s="57" t="s">
        <v>214</v>
      </c>
      <c r="C64" s="55">
        <f>C54+C56-C60+C62</f>
        <v>0</v>
      </c>
      <c r="D64" s="54">
        <f>D54+D56-D60+D62</f>
        <v>21052162.53999999</v>
      </c>
      <c r="E64" s="54">
        <f>E54+E56-E60+E62</f>
        <v>23054558.83</v>
      </c>
    </row>
    <row r="65" spans="2:5" ht="12.75">
      <c r="B65" s="57"/>
      <c r="C65" s="55"/>
      <c r="D65" s="54"/>
      <c r="E65" s="54"/>
    </row>
    <row r="66" spans="2:5" ht="25.5">
      <c r="B66" s="56" t="s">
        <v>213</v>
      </c>
      <c r="C66" s="55">
        <f>C64-C56</f>
        <v>0</v>
      </c>
      <c r="D66" s="54">
        <f>D64-D56</f>
        <v>21052162.53999999</v>
      </c>
      <c r="E66" s="54">
        <f>E64-E56</f>
        <v>23054558.83</v>
      </c>
    </row>
    <row r="67" spans="2:5" ht="13.5" thickBot="1">
      <c r="B67" s="52"/>
      <c r="C67" s="53"/>
      <c r="D67" s="52"/>
      <c r="E67" s="52"/>
    </row>
    <row r="68" spans="2:5" ht="34.5" customHeight="1" thickBot="1">
      <c r="B68" s="67"/>
      <c r="C68" s="67"/>
      <c r="D68" s="67"/>
      <c r="E68" s="67"/>
    </row>
    <row r="69" spans="2:5" ht="12.75">
      <c r="B69" s="180" t="s">
        <v>212</v>
      </c>
      <c r="C69" s="184" t="s">
        <v>211</v>
      </c>
      <c r="D69" s="182" t="s">
        <v>210</v>
      </c>
      <c r="E69" s="66" t="s">
        <v>209</v>
      </c>
    </row>
    <row r="70" spans="2:5" ht="13.5" thickBot="1">
      <c r="B70" s="181"/>
      <c r="C70" s="185"/>
      <c r="D70" s="183"/>
      <c r="E70" s="65" t="s">
        <v>208</v>
      </c>
    </row>
    <row r="71" spans="2:5" ht="12.75">
      <c r="B71" s="64"/>
      <c r="C71" s="58"/>
      <c r="D71" s="58"/>
      <c r="E71" s="58"/>
    </row>
    <row r="72" spans="2:5" ht="12.75">
      <c r="B72" s="61" t="s">
        <v>207</v>
      </c>
      <c r="C72" s="58">
        <f>C11</f>
        <v>6063054014</v>
      </c>
      <c r="D72" s="61">
        <f>D11</f>
        <v>3440467311.96</v>
      </c>
      <c r="E72" s="61">
        <f>E11</f>
        <v>3440467311.96</v>
      </c>
    </row>
    <row r="73" spans="2:5" ht="12.75">
      <c r="B73" s="61"/>
      <c r="C73" s="58"/>
      <c r="D73" s="61"/>
      <c r="E73" s="61"/>
    </row>
    <row r="74" spans="2:5" ht="25.5">
      <c r="B74" s="63" t="s">
        <v>206</v>
      </c>
      <c r="C74" s="58">
        <f>C75-C76</f>
        <v>0</v>
      </c>
      <c r="D74" s="61">
        <f>D75-D76</f>
        <v>0</v>
      </c>
      <c r="E74" s="61">
        <f>E75-E76</f>
        <v>0</v>
      </c>
    </row>
    <row r="75" spans="2:5" ht="12.75">
      <c r="B75" s="62" t="s">
        <v>205</v>
      </c>
      <c r="C75" s="58">
        <f>C43</f>
        <v>0</v>
      </c>
      <c r="D75" s="61">
        <f>D43</f>
        <v>0</v>
      </c>
      <c r="E75" s="61">
        <f>E43</f>
        <v>0</v>
      </c>
    </row>
    <row r="76" spans="2:5" ht="12.75">
      <c r="B76" s="62" t="s">
        <v>204</v>
      </c>
      <c r="C76" s="58">
        <f>C46</f>
        <v>0</v>
      </c>
      <c r="D76" s="61">
        <f>D46</f>
        <v>0</v>
      </c>
      <c r="E76" s="61">
        <f>E46</f>
        <v>0</v>
      </c>
    </row>
    <row r="77" spans="2:5" ht="12.75">
      <c r="B77" s="59"/>
      <c r="C77" s="58"/>
      <c r="D77" s="61"/>
      <c r="E77" s="61"/>
    </row>
    <row r="78" spans="2:5" ht="12.75">
      <c r="B78" s="59" t="s">
        <v>203</v>
      </c>
      <c r="C78" s="58">
        <f>C16</f>
        <v>6063054014</v>
      </c>
      <c r="D78" s="58">
        <f>D16</f>
        <v>3407545740.71</v>
      </c>
      <c r="E78" s="58">
        <f>E16</f>
        <v>3405784836.79</v>
      </c>
    </row>
    <row r="79" spans="2:5" ht="12.75">
      <c r="B79" s="59"/>
      <c r="C79" s="58"/>
      <c r="D79" s="58"/>
      <c r="E79" s="58"/>
    </row>
    <row r="80" spans="2:5" ht="12.75">
      <c r="B80" s="59" t="s">
        <v>202</v>
      </c>
      <c r="C80" s="60"/>
      <c r="D80" s="58">
        <f>D20</f>
        <v>0</v>
      </c>
      <c r="E80" s="58">
        <f>E20</f>
        <v>0</v>
      </c>
    </row>
    <row r="81" spans="2:5" ht="12.75">
      <c r="B81" s="59"/>
      <c r="C81" s="58"/>
      <c r="D81" s="58"/>
      <c r="E81" s="58"/>
    </row>
    <row r="82" spans="2:5" ht="12.75">
      <c r="B82" s="57" t="s">
        <v>201</v>
      </c>
      <c r="C82" s="55">
        <f>C72+C74-C78+C80</f>
        <v>0</v>
      </c>
      <c r="D82" s="54">
        <f>D72+D74-D78+D80</f>
        <v>32921571.25</v>
      </c>
      <c r="E82" s="54">
        <f>E72+E74-E78+E80</f>
        <v>34682475.17000008</v>
      </c>
    </row>
    <row r="83" spans="2:5" ht="12.75">
      <c r="B83" s="57"/>
      <c r="C83" s="55"/>
      <c r="D83" s="54"/>
      <c r="E83" s="54"/>
    </row>
    <row r="84" spans="2:5" ht="25.5">
      <c r="B84" s="56" t="s">
        <v>200</v>
      </c>
      <c r="C84" s="55">
        <f>C82-C74</f>
        <v>0</v>
      </c>
      <c r="D84" s="54">
        <f>D82-D74</f>
        <v>32921571.25</v>
      </c>
      <c r="E84" s="54">
        <f>E82-E74</f>
        <v>34682475.17000008</v>
      </c>
    </row>
    <row r="85" spans="2:5" ht="13.5" thickBot="1">
      <c r="B85" s="52"/>
      <c r="C85" s="53"/>
      <c r="D85" s="52"/>
      <c r="E85" s="52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659222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42" activePane="bottomLeft" state="frozen"/>
      <selection pane="topLeft" activeCell="Q86" sqref="Q86"/>
      <selection pane="bottomLeft" activeCell="Q86" sqref="Q86"/>
    </sheetView>
  </sheetViews>
  <sheetFormatPr defaultColWidth="11.00390625" defaultRowHeight="15"/>
  <cols>
    <col min="1" max="1" width="2.140625" style="1" customWidth="1"/>
    <col min="2" max="2" width="52.00390625" style="1" bestFit="1" customWidth="1"/>
    <col min="3" max="3" width="18.421875" style="83" bestFit="1" customWidth="1"/>
    <col min="4" max="4" width="34.140625" style="1" bestFit="1" customWidth="1"/>
    <col min="5" max="5" width="18.7109375" style="83" bestFit="1" customWidth="1"/>
    <col min="6" max="7" width="18.7109375" style="1" bestFit="1" customWidth="1"/>
    <col min="8" max="8" width="20.140625" style="83" bestFit="1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164"/>
    </row>
    <row r="3" spans="2:8" ht="12.75">
      <c r="B3" s="187" t="s">
        <v>310</v>
      </c>
      <c r="C3" s="188"/>
      <c r="D3" s="188"/>
      <c r="E3" s="188"/>
      <c r="F3" s="188"/>
      <c r="G3" s="188"/>
      <c r="H3" s="189"/>
    </row>
    <row r="4" spans="2:8" ht="12.75">
      <c r="B4" s="187" t="s">
        <v>534</v>
      </c>
      <c r="C4" s="188"/>
      <c r="D4" s="188"/>
      <c r="E4" s="188"/>
      <c r="F4" s="188"/>
      <c r="G4" s="188"/>
      <c r="H4" s="189"/>
    </row>
    <row r="5" spans="2:8" ht="13.5" thickBot="1">
      <c r="B5" s="190" t="s">
        <v>1</v>
      </c>
      <c r="C5" s="191"/>
      <c r="D5" s="191"/>
      <c r="E5" s="191"/>
      <c r="F5" s="191"/>
      <c r="G5" s="191"/>
      <c r="H5" s="192"/>
    </row>
    <row r="6" spans="2:8" ht="13.5" thickBot="1">
      <c r="B6" s="140"/>
      <c r="C6" s="199" t="s">
        <v>309</v>
      </c>
      <c r="D6" s="200"/>
      <c r="E6" s="200"/>
      <c r="F6" s="200"/>
      <c r="G6" s="201"/>
      <c r="H6" s="197" t="s">
        <v>308</v>
      </c>
    </row>
    <row r="7" spans="2:8" ht="12.75">
      <c r="B7" s="143" t="s">
        <v>212</v>
      </c>
      <c r="C7" s="197" t="s">
        <v>307</v>
      </c>
      <c r="D7" s="195" t="s">
        <v>306</v>
      </c>
      <c r="E7" s="197" t="s">
        <v>305</v>
      </c>
      <c r="F7" s="197" t="s">
        <v>210</v>
      </c>
      <c r="G7" s="197" t="s">
        <v>304</v>
      </c>
      <c r="H7" s="202"/>
    </row>
    <row r="8" spans="2:8" ht="13.5" thickBot="1">
      <c r="B8" s="144" t="s">
        <v>163</v>
      </c>
      <c r="C8" s="198"/>
      <c r="D8" s="196"/>
      <c r="E8" s="198"/>
      <c r="F8" s="198"/>
      <c r="G8" s="198"/>
      <c r="H8" s="198"/>
    </row>
    <row r="9" spans="2:8" ht="12.75">
      <c r="B9" s="54" t="s">
        <v>303</v>
      </c>
      <c r="C9" s="88"/>
      <c r="D9" s="89"/>
      <c r="E9" s="88"/>
      <c r="F9" s="89"/>
      <c r="G9" s="89"/>
      <c r="H9" s="88"/>
    </row>
    <row r="10" spans="2:8" ht="12.75">
      <c r="B10" s="59" t="s">
        <v>302</v>
      </c>
      <c r="C10" s="88"/>
      <c r="D10" s="89"/>
      <c r="E10" s="88">
        <f aca="true" t="shared" si="0" ref="E10:E16">C10+D10</f>
        <v>0</v>
      </c>
      <c r="F10" s="89"/>
      <c r="G10" s="89"/>
      <c r="H10" s="88">
        <f aca="true" t="shared" si="1" ref="H10:H16">G10-C10</f>
        <v>0</v>
      </c>
    </row>
    <row r="11" spans="2:8" ht="12.75">
      <c r="B11" s="59" t="s">
        <v>301</v>
      </c>
      <c r="C11" s="88"/>
      <c r="D11" s="89"/>
      <c r="E11" s="88">
        <f t="shared" si="0"/>
        <v>0</v>
      </c>
      <c r="F11" s="89"/>
      <c r="G11" s="89"/>
      <c r="H11" s="88">
        <f t="shared" si="1"/>
        <v>0</v>
      </c>
    </row>
    <row r="12" spans="2:8" ht="12.75">
      <c r="B12" s="59" t="s">
        <v>300</v>
      </c>
      <c r="C12" s="88"/>
      <c r="D12" s="89"/>
      <c r="E12" s="88">
        <f t="shared" si="0"/>
        <v>0</v>
      </c>
      <c r="F12" s="89"/>
      <c r="G12" s="89"/>
      <c r="H12" s="88">
        <f t="shared" si="1"/>
        <v>0</v>
      </c>
    </row>
    <row r="13" spans="2:8" ht="12.75">
      <c r="B13" s="59" t="s">
        <v>299</v>
      </c>
      <c r="C13" s="88"/>
      <c r="D13" s="89"/>
      <c r="E13" s="88">
        <f t="shared" si="0"/>
        <v>0</v>
      </c>
      <c r="F13" s="89"/>
      <c r="G13" s="89"/>
      <c r="H13" s="88">
        <f t="shared" si="1"/>
        <v>0</v>
      </c>
    </row>
    <row r="14" spans="2:8" ht="12.75">
      <c r="B14" s="59" t="s">
        <v>298</v>
      </c>
      <c r="C14" s="88"/>
      <c r="D14" s="89"/>
      <c r="E14" s="88">
        <f t="shared" si="0"/>
        <v>0</v>
      </c>
      <c r="F14" s="89"/>
      <c r="G14" s="89"/>
      <c r="H14" s="88">
        <f t="shared" si="1"/>
        <v>0</v>
      </c>
    </row>
    <row r="15" spans="2:8" ht="12.75">
      <c r="B15" s="59" t="s">
        <v>297</v>
      </c>
      <c r="C15" s="88"/>
      <c r="D15" s="89"/>
      <c r="E15" s="88">
        <f t="shared" si="0"/>
        <v>0</v>
      </c>
      <c r="F15" s="89"/>
      <c r="G15" s="89"/>
      <c r="H15" s="88">
        <f t="shared" si="1"/>
        <v>0</v>
      </c>
    </row>
    <row r="16" spans="2:8" ht="12.75">
      <c r="B16" s="59" t="s">
        <v>296</v>
      </c>
      <c r="C16" s="88"/>
      <c r="D16" s="89"/>
      <c r="E16" s="88">
        <f t="shared" si="0"/>
        <v>0</v>
      </c>
      <c r="F16" s="89"/>
      <c r="G16" s="89"/>
      <c r="H16" s="88">
        <f t="shared" si="1"/>
        <v>0</v>
      </c>
    </row>
    <row r="17" spans="2:8" ht="12.75">
      <c r="B17" s="63" t="s">
        <v>295</v>
      </c>
      <c r="C17" s="88">
        <f aca="true" t="shared" si="2" ref="C17:H17">SUM(C18:C28)</f>
        <v>0</v>
      </c>
      <c r="D17" s="102">
        <f t="shared" si="2"/>
        <v>0</v>
      </c>
      <c r="E17" s="102">
        <f t="shared" si="2"/>
        <v>0</v>
      </c>
      <c r="F17" s="102">
        <f t="shared" si="2"/>
        <v>0</v>
      </c>
      <c r="G17" s="102">
        <f t="shared" si="2"/>
        <v>0</v>
      </c>
      <c r="H17" s="102">
        <f t="shared" si="2"/>
        <v>0</v>
      </c>
    </row>
    <row r="18" spans="2:8" ht="12.75">
      <c r="B18" s="101" t="s">
        <v>294</v>
      </c>
      <c r="C18" s="88"/>
      <c r="D18" s="89"/>
      <c r="E18" s="88">
        <f aca="true" t="shared" si="3" ref="E18:E28">C18+D18</f>
        <v>0</v>
      </c>
      <c r="F18" s="89"/>
      <c r="G18" s="89"/>
      <c r="H18" s="88">
        <f aca="true" t="shared" si="4" ref="H18:H28">G18-C18</f>
        <v>0</v>
      </c>
    </row>
    <row r="19" spans="2:8" ht="12.75">
      <c r="B19" s="101" t="s">
        <v>293</v>
      </c>
      <c r="C19" s="88"/>
      <c r="D19" s="89"/>
      <c r="E19" s="88">
        <f t="shared" si="3"/>
        <v>0</v>
      </c>
      <c r="F19" s="89"/>
      <c r="G19" s="89"/>
      <c r="H19" s="88">
        <f t="shared" si="4"/>
        <v>0</v>
      </c>
    </row>
    <row r="20" spans="2:8" ht="12.75">
      <c r="B20" s="101" t="s">
        <v>292</v>
      </c>
      <c r="C20" s="88"/>
      <c r="D20" s="89"/>
      <c r="E20" s="88">
        <f t="shared" si="3"/>
        <v>0</v>
      </c>
      <c r="F20" s="89"/>
      <c r="G20" s="89"/>
      <c r="H20" s="88">
        <f t="shared" si="4"/>
        <v>0</v>
      </c>
    </row>
    <row r="21" spans="2:8" ht="12.75">
      <c r="B21" s="101" t="s">
        <v>291</v>
      </c>
      <c r="C21" s="88"/>
      <c r="D21" s="89"/>
      <c r="E21" s="88">
        <f t="shared" si="3"/>
        <v>0</v>
      </c>
      <c r="F21" s="89"/>
      <c r="G21" s="89"/>
      <c r="H21" s="88">
        <f t="shared" si="4"/>
        <v>0</v>
      </c>
    </row>
    <row r="22" spans="2:8" ht="12.75">
      <c r="B22" s="101" t="s">
        <v>290</v>
      </c>
      <c r="C22" s="88"/>
      <c r="D22" s="89"/>
      <c r="E22" s="88">
        <f t="shared" si="3"/>
        <v>0</v>
      </c>
      <c r="F22" s="89"/>
      <c r="G22" s="89"/>
      <c r="H22" s="88">
        <f t="shared" si="4"/>
        <v>0</v>
      </c>
    </row>
    <row r="23" spans="2:8" ht="12.75">
      <c r="B23" s="96" t="s">
        <v>289</v>
      </c>
      <c r="C23" s="88"/>
      <c r="D23" s="89"/>
      <c r="E23" s="88">
        <f t="shared" si="3"/>
        <v>0</v>
      </c>
      <c r="F23" s="89"/>
      <c r="G23" s="89"/>
      <c r="H23" s="88">
        <f t="shared" si="4"/>
        <v>0</v>
      </c>
    </row>
    <row r="24" spans="2:8" ht="12.75">
      <c r="B24" s="96" t="s">
        <v>288</v>
      </c>
      <c r="C24" s="88"/>
      <c r="D24" s="89"/>
      <c r="E24" s="88">
        <f t="shared" si="3"/>
        <v>0</v>
      </c>
      <c r="F24" s="89"/>
      <c r="G24" s="89"/>
      <c r="H24" s="88">
        <f t="shared" si="4"/>
        <v>0</v>
      </c>
    </row>
    <row r="25" spans="2:8" ht="12.75">
      <c r="B25" s="101" t="s">
        <v>287</v>
      </c>
      <c r="C25" s="88"/>
      <c r="D25" s="89"/>
      <c r="E25" s="88">
        <f t="shared" si="3"/>
        <v>0</v>
      </c>
      <c r="F25" s="89"/>
      <c r="G25" s="89"/>
      <c r="H25" s="88">
        <f t="shared" si="4"/>
        <v>0</v>
      </c>
    </row>
    <row r="26" spans="2:8" ht="12.75">
      <c r="B26" s="101" t="s">
        <v>286</v>
      </c>
      <c r="C26" s="88"/>
      <c r="D26" s="89"/>
      <c r="E26" s="88">
        <f t="shared" si="3"/>
        <v>0</v>
      </c>
      <c r="F26" s="89"/>
      <c r="G26" s="89"/>
      <c r="H26" s="88">
        <f t="shared" si="4"/>
        <v>0</v>
      </c>
    </row>
    <row r="27" spans="2:8" ht="12.75">
      <c r="B27" s="101" t="s">
        <v>285</v>
      </c>
      <c r="C27" s="88"/>
      <c r="D27" s="89"/>
      <c r="E27" s="88">
        <f t="shared" si="3"/>
        <v>0</v>
      </c>
      <c r="F27" s="89"/>
      <c r="G27" s="89"/>
      <c r="H27" s="88">
        <f t="shared" si="4"/>
        <v>0</v>
      </c>
    </row>
    <row r="28" spans="2:8" ht="25.5">
      <c r="B28" s="96" t="s">
        <v>284</v>
      </c>
      <c r="C28" s="88"/>
      <c r="D28" s="89"/>
      <c r="E28" s="88">
        <f t="shared" si="3"/>
        <v>0</v>
      </c>
      <c r="F28" s="89"/>
      <c r="G28" s="89"/>
      <c r="H28" s="88">
        <f t="shared" si="4"/>
        <v>0</v>
      </c>
    </row>
    <row r="29" spans="2:8" ht="12.75">
      <c r="B29" s="63" t="s">
        <v>283</v>
      </c>
      <c r="C29" s="88">
        <f aca="true" t="shared" si="5" ref="C29:H29">SUM(C30:C34)</f>
        <v>0</v>
      </c>
      <c r="D29" s="88">
        <f t="shared" si="5"/>
        <v>0</v>
      </c>
      <c r="E29" s="88">
        <f t="shared" si="5"/>
        <v>0</v>
      </c>
      <c r="F29" s="88">
        <f t="shared" si="5"/>
        <v>0</v>
      </c>
      <c r="G29" s="88">
        <f t="shared" si="5"/>
        <v>0</v>
      </c>
      <c r="H29" s="88">
        <f t="shared" si="5"/>
        <v>0</v>
      </c>
    </row>
    <row r="30" spans="2:8" ht="12.75">
      <c r="B30" s="101" t="s">
        <v>282</v>
      </c>
      <c r="C30" s="88"/>
      <c r="D30" s="89"/>
      <c r="E30" s="88">
        <f aca="true" t="shared" si="6" ref="E30:E35">C30+D30</f>
        <v>0</v>
      </c>
      <c r="F30" s="89"/>
      <c r="G30" s="89"/>
      <c r="H30" s="88">
        <f aca="true" t="shared" si="7" ref="H30:H35">G30-C30</f>
        <v>0</v>
      </c>
    </row>
    <row r="31" spans="2:8" ht="12.75">
      <c r="B31" s="101" t="s">
        <v>281</v>
      </c>
      <c r="C31" s="88"/>
      <c r="D31" s="89"/>
      <c r="E31" s="88">
        <f t="shared" si="6"/>
        <v>0</v>
      </c>
      <c r="F31" s="89"/>
      <c r="G31" s="89"/>
      <c r="H31" s="88">
        <f t="shared" si="7"/>
        <v>0</v>
      </c>
    </row>
    <row r="32" spans="2:8" ht="12.75">
      <c r="B32" s="101" t="s">
        <v>280</v>
      </c>
      <c r="C32" s="88"/>
      <c r="D32" s="89"/>
      <c r="E32" s="88">
        <f t="shared" si="6"/>
        <v>0</v>
      </c>
      <c r="F32" s="89"/>
      <c r="G32" s="89"/>
      <c r="H32" s="88">
        <f t="shared" si="7"/>
        <v>0</v>
      </c>
    </row>
    <row r="33" spans="2:8" ht="12.75">
      <c r="B33" s="96" t="s">
        <v>279</v>
      </c>
      <c r="C33" s="88"/>
      <c r="D33" s="89"/>
      <c r="E33" s="88">
        <f t="shared" si="6"/>
        <v>0</v>
      </c>
      <c r="F33" s="89"/>
      <c r="G33" s="89"/>
      <c r="H33" s="88">
        <f t="shared" si="7"/>
        <v>0</v>
      </c>
    </row>
    <row r="34" spans="2:8" ht="12.75">
      <c r="B34" s="101" t="s">
        <v>278</v>
      </c>
      <c r="C34" s="88"/>
      <c r="D34" s="89"/>
      <c r="E34" s="88">
        <f t="shared" si="6"/>
        <v>0</v>
      </c>
      <c r="F34" s="89"/>
      <c r="G34" s="89"/>
      <c r="H34" s="88">
        <f t="shared" si="7"/>
        <v>0</v>
      </c>
    </row>
    <row r="35" spans="2:8" ht="12.75">
      <c r="B35" s="59" t="s">
        <v>277</v>
      </c>
      <c r="C35" s="88">
        <v>136779747</v>
      </c>
      <c r="D35" s="89">
        <v>16237629.66</v>
      </c>
      <c r="E35" s="88">
        <f t="shared" si="6"/>
        <v>153017376.66</v>
      </c>
      <c r="F35" s="89">
        <v>109525564.16</v>
      </c>
      <c r="G35" s="89">
        <v>109525564.16</v>
      </c>
      <c r="H35" s="88">
        <f t="shared" si="7"/>
        <v>-27254182.840000004</v>
      </c>
    </row>
    <row r="36" spans="2:8" ht="12.75">
      <c r="B36" s="59" t="s">
        <v>276</v>
      </c>
      <c r="C36" s="88">
        <f aca="true" t="shared" si="8" ref="C36:H36">C37</f>
        <v>0</v>
      </c>
      <c r="D36" s="88">
        <f t="shared" si="8"/>
        <v>0</v>
      </c>
      <c r="E36" s="88">
        <f t="shared" si="8"/>
        <v>0</v>
      </c>
      <c r="F36" s="88">
        <f t="shared" si="8"/>
        <v>0</v>
      </c>
      <c r="G36" s="88">
        <f t="shared" si="8"/>
        <v>0</v>
      </c>
      <c r="H36" s="88">
        <f t="shared" si="8"/>
        <v>0</v>
      </c>
    </row>
    <row r="37" spans="2:8" ht="12.75">
      <c r="B37" s="101" t="s">
        <v>275</v>
      </c>
      <c r="C37" s="88"/>
      <c r="D37" s="89"/>
      <c r="E37" s="88">
        <f>C37+D37</f>
        <v>0</v>
      </c>
      <c r="F37" s="89"/>
      <c r="G37" s="89"/>
      <c r="H37" s="88">
        <f>G37-C37</f>
        <v>0</v>
      </c>
    </row>
    <row r="38" spans="2:8" ht="12.75">
      <c r="B38" s="59" t="s">
        <v>274</v>
      </c>
      <c r="C38" s="88">
        <f aca="true" t="shared" si="9" ref="C38:H38">C39+C40</f>
        <v>0</v>
      </c>
      <c r="D38" s="88">
        <f t="shared" si="9"/>
        <v>0</v>
      </c>
      <c r="E38" s="88">
        <f t="shared" si="9"/>
        <v>0</v>
      </c>
      <c r="F38" s="88">
        <f t="shared" si="9"/>
        <v>0</v>
      </c>
      <c r="G38" s="88">
        <f t="shared" si="9"/>
        <v>0</v>
      </c>
      <c r="H38" s="88">
        <f t="shared" si="9"/>
        <v>0</v>
      </c>
    </row>
    <row r="39" spans="2:8" ht="12.75">
      <c r="B39" s="101" t="s">
        <v>273</v>
      </c>
      <c r="C39" s="88"/>
      <c r="D39" s="89"/>
      <c r="E39" s="88">
        <f>C39+D39</f>
        <v>0</v>
      </c>
      <c r="F39" s="89"/>
      <c r="G39" s="89"/>
      <c r="H39" s="88">
        <f>G39-C39</f>
        <v>0</v>
      </c>
    </row>
    <row r="40" spans="2:8" ht="12.75">
      <c r="B40" s="101" t="s">
        <v>272</v>
      </c>
      <c r="C40" s="88"/>
      <c r="D40" s="89"/>
      <c r="E40" s="88">
        <f>C40+D40</f>
        <v>0</v>
      </c>
      <c r="F40" s="89"/>
      <c r="G40" s="89"/>
      <c r="H40" s="88">
        <f>G40-C40</f>
        <v>0</v>
      </c>
    </row>
    <row r="41" spans="2:8" ht="12.75">
      <c r="B41" s="92"/>
      <c r="C41" s="88"/>
      <c r="D41" s="89"/>
      <c r="E41" s="88"/>
      <c r="F41" s="89"/>
      <c r="G41" s="89"/>
      <c r="H41" s="88"/>
    </row>
    <row r="42" spans="2:8" ht="25.5">
      <c r="B42" s="72" t="s">
        <v>271</v>
      </c>
      <c r="C42" s="87">
        <f aca="true" t="shared" si="10" ref="C42:H42">C10+C11+C12+C13+C14+C15+C16+C17+C29+C35+C36+C38</f>
        <v>136779747</v>
      </c>
      <c r="D42" s="100">
        <f t="shared" si="10"/>
        <v>16237629.66</v>
      </c>
      <c r="E42" s="100">
        <f t="shared" si="10"/>
        <v>153017376.66</v>
      </c>
      <c r="F42" s="100">
        <f t="shared" si="10"/>
        <v>109525564.16</v>
      </c>
      <c r="G42" s="100">
        <f t="shared" si="10"/>
        <v>109525564.16</v>
      </c>
      <c r="H42" s="100">
        <f t="shared" si="10"/>
        <v>-27254182.840000004</v>
      </c>
    </row>
    <row r="43" spans="2:8" ht="12.75">
      <c r="B43" s="61"/>
      <c r="C43" s="88"/>
      <c r="D43" s="61"/>
      <c r="E43" s="99"/>
      <c r="F43" s="61"/>
      <c r="G43" s="61"/>
      <c r="H43" s="99"/>
    </row>
    <row r="44" spans="2:8" ht="12.75">
      <c r="B44" s="72" t="s">
        <v>270</v>
      </c>
      <c r="C44" s="98"/>
      <c r="D44" s="97"/>
      <c r="E44" s="98"/>
      <c r="F44" s="97"/>
      <c r="G44" s="97"/>
      <c r="H44" s="88"/>
    </row>
    <row r="45" spans="2:8" ht="12.75">
      <c r="B45" s="92"/>
      <c r="C45" s="88"/>
      <c r="D45" s="91"/>
      <c r="E45" s="88"/>
      <c r="F45" s="91"/>
      <c r="G45" s="91"/>
      <c r="H45" s="88"/>
    </row>
    <row r="46" spans="2:8" ht="12.75">
      <c r="B46" s="54" t="s">
        <v>269</v>
      </c>
      <c r="C46" s="88"/>
      <c r="D46" s="89"/>
      <c r="E46" s="88"/>
      <c r="F46" s="89"/>
      <c r="G46" s="89"/>
      <c r="H46" s="88"/>
    </row>
    <row r="47" spans="2:8" ht="12.75">
      <c r="B47" s="59" t="s">
        <v>268</v>
      </c>
      <c r="C47" s="88">
        <f aca="true" t="shared" si="11" ref="C47:H47">SUM(C48:C55)</f>
        <v>0</v>
      </c>
      <c r="D47" s="88">
        <f t="shared" si="11"/>
        <v>0</v>
      </c>
      <c r="E47" s="88">
        <f t="shared" si="11"/>
        <v>0</v>
      </c>
      <c r="F47" s="88">
        <f t="shared" si="11"/>
        <v>0</v>
      </c>
      <c r="G47" s="88">
        <f t="shared" si="11"/>
        <v>0</v>
      </c>
      <c r="H47" s="88">
        <f t="shared" si="11"/>
        <v>0</v>
      </c>
    </row>
    <row r="48" spans="2:8" ht="25.5">
      <c r="B48" s="96" t="s">
        <v>267</v>
      </c>
      <c r="C48" s="88"/>
      <c r="D48" s="89"/>
      <c r="E48" s="88">
        <f aca="true" t="shared" si="12" ref="E48:E55">C48+D48</f>
        <v>0</v>
      </c>
      <c r="F48" s="89"/>
      <c r="G48" s="89"/>
      <c r="H48" s="88">
        <f aca="true" t="shared" si="13" ref="H48:H55">G48-C48</f>
        <v>0</v>
      </c>
    </row>
    <row r="49" spans="2:8" ht="12.75">
      <c r="B49" s="96" t="s">
        <v>266</v>
      </c>
      <c r="C49" s="88"/>
      <c r="D49" s="89"/>
      <c r="E49" s="88">
        <f t="shared" si="12"/>
        <v>0</v>
      </c>
      <c r="F49" s="89"/>
      <c r="G49" s="89"/>
      <c r="H49" s="88">
        <f t="shared" si="13"/>
        <v>0</v>
      </c>
    </row>
    <row r="50" spans="2:8" ht="12.75">
      <c r="B50" s="96" t="s">
        <v>265</v>
      </c>
      <c r="C50" s="88"/>
      <c r="D50" s="89"/>
      <c r="E50" s="88">
        <f t="shared" si="12"/>
        <v>0</v>
      </c>
      <c r="F50" s="89"/>
      <c r="G50" s="89"/>
      <c r="H50" s="88">
        <f t="shared" si="13"/>
        <v>0</v>
      </c>
    </row>
    <row r="51" spans="2:8" ht="25.5">
      <c r="B51" s="96" t="s">
        <v>264</v>
      </c>
      <c r="C51" s="88"/>
      <c r="D51" s="89"/>
      <c r="E51" s="88">
        <f t="shared" si="12"/>
        <v>0</v>
      </c>
      <c r="F51" s="89"/>
      <c r="G51" s="89"/>
      <c r="H51" s="88">
        <f t="shared" si="13"/>
        <v>0</v>
      </c>
    </row>
    <row r="52" spans="2:8" ht="12.75">
      <c r="B52" s="96" t="s">
        <v>263</v>
      </c>
      <c r="C52" s="88"/>
      <c r="D52" s="89"/>
      <c r="E52" s="88">
        <f t="shared" si="12"/>
        <v>0</v>
      </c>
      <c r="F52" s="89"/>
      <c r="G52" s="89"/>
      <c r="H52" s="88">
        <f t="shared" si="13"/>
        <v>0</v>
      </c>
    </row>
    <row r="53" spans="2:8" ht="25.5">
      <c r="B53" s="96" t="s">
        <v>262</v>
      </c>
      <c r="C53" s="88"/>
      <c r="D53" s="89"/>
      <c r="E53" s="88">
        <f t="shared" si="12"/>
        <v>0</v>
      </c>
      <c r="F53" s="89"/>
      <c r="G53" s="89"/>
      <c r="H53" s="88">
        <f t="shared" si="13"/>
        <v>0</v>
      </c>
    </row>
    <row r="54" spans="2:8" ht="25.5">
      <c r="B54" s="96" t="s">
        <v>261</v>
      </c>
      <c r="C54" s="88"/>
      <c r="D54" s="89"/>
      <c r="E54" s="88">
        <f t="shared" si="12"/>
        <v>0</v>
      </c>
      <c r="F54" s="89"/>
      <c r="G54" s="89"/>
      <c r="H54" s="88">
        <f t="shared" si="13"/>
        <v>0</v>
      </c>
    </row>
    <row r="55" spans="2:8" ht="25.5">
      <c r="B55" s="96" t="s">
        <v>260</v>
      </c>
      <c r="C55" s="88"/>
      <c r="D55" s="89"/>
      <c r="E55" s="88">
        <f t="shared" si="12"/>
        <v>0</v>
      </c>
      <c r="F55" s="89"/>
      <c r="G55" s="89"/>
      <c r="H55" s="88">
        <f t="shared" si="13"/>
        <v>0</v>
      </c>
    </row>
    <row r="56" spans="2:8" ht="12.75">
      <c r="B56" s="63" t="s">
        <v>259</v>
      </c>
      <c r="C56" s="88">
        <f aca="true" t="shared" si="14" ref="C56:H56">SUM(C57:C60)</f>
        <v>0</v>
      </c>
      <c r="D56" s="88">
        <f t="shared" si="14"/>
        <v>0</v>
      </c>
      <c r="E56" s="88">
        <f t="shared" si="14"/>
        <v>0</v>
      </c>
      <c r="F56" s="88">
        <f t="shared" si="14"/>
        <v>0</v>
      </c>
      <c r="G56" s="88">
        <f t="shared" si="14"/>
        <v>0</v>
      </c>
      <c r="H56" s="88">
        <f t="shared" si="14"/>
        <v>0</v>
      </c>
    </row>
    <row r="57" spans="2:8" ht="12.75">
      <c r="B57" s="96" t="s">
        <v>258</v>
      </c>
      <c r="C57" s="88"/>
      <c r="D57" s="89"/>
      <c r="E57" s="88">
        <f>C57+D57</f>
        <v>0</v>
      </c>
      <c r="F57" s="89"/>
      <c r="G57" s="89"/>
      <c r="H57" s="88">
        <f>G57-C57</f>
        <v>0</v>
      </c>
    </row>
    <row r="58" spans="2:8" ht="12.75">
      <c r="B58" s="96" t="s">
        <v>257</v>
      </c>
      <c r="C58" s="88"/>
      <c r="D58" s="89"/>
      <c r="E58" s="88">
        <f>C58+D58</f>
        <v>0</v>
      </c>
      <c r="F58" s="89"/>
      <c r="G58" s="89"/>
      <c r="H58" s="88">
        <f>G58-C58</f>
        <v>0</v>
      </c>
    </row>
    <row r="59" spans="2:8" ht="12.75">
      <c r="B59" s="96" t="s">
        <v>256</v>
      </c>
      <c r="C59" s="88"/>
      <c r="D59" s="89"/>
      <c r="E59" s="88">
        <f>C59+D59</f>
        <v>0</v>
      </c>
      <c r="F59" s="89"/>
      <c r="G59" s="89"/>
      <c r="H59" s="88">
        <f>G59-C59</f>
        <v>0</v>
      </c>
    </row>
    <row r="60" spans="2:8" ht="12.75">
      <c r="B60" s="96" t="s">
        <v>255</v>
      </c>
      <c r="C60" s="88"/>
      <c r="D60" s="89"/>
      <c r="E60" s="88">
        <f>C60+D60</f>
        <v>0</v>
      </c>
      <c r="F60" s="89"/>
      <c r="G60" s="89"/>
      <c r="H60" s="88">
        <f>G60-C60</f>
        <v>0</v>
      </c>
    </row>
    <row r="61" spans="2:8" ht="12.75">
      <c r="B61" s="63" t="s">
        <v>254</v>
      </c>
      <c r="C61" s="88">
        <f aca="true" t="shared" si="15" ref="C61:H61">C62+C63</f>
        <v>0</v>
      </c>
      <c r="D61" s="88">
        <f t="shared" si="15"/>
        <v>0</v>
      </c>
      <c r="E61" s="88">
        <f t="shared" si="15"/>
        <v>0</v>
      </c>
      <c r="F61" s="88">
        <f t="shared" si="15"/>
        <v>0</v>
      </c>
      <c r="G61" s="88">
        <f t="shared" si="15"/>
        <v>0</v>
      </c>
      <c r="H61" s="88">
        <f t="shared" si="15"/>
        <v>0</v>
      </c>
    </row>
    <row r="62" spans="2:8" ht="25.5">
      <c r="B62" s="96" t="s">
        <v>253</v>
      </c>
      <c r="C62" s="88"/>
      <c r="D62" s="89"/>
      <c r="E62" s="88">
        <f>C62+D62</f>
        <v>0</v>
      </c>
      <c r="F62" s="89"/>
      <c r="G62" s="89"/>
      <c r="H62" s="88">
        <f>G62-C62</f>
        <v>0</v>
      </c>
    </row>
    <row r="63" spans="2:8" ht="12.75">
      <c r="B63" s="96" t="s">
        <v>252</v>
      </c>
      <c r="C63" s="88"/>
      <c r="D63" s="89"/>
      <c r="E63" s="88">
        <f>C63+D63</f>
        <v>0</v>
      </c>
      <c r="F63" s="89"/>
      <c r="G63" s="89"/>
      <c r="H63" s="88">
        <f>G63-C63</f>
        <v>0</v>
      </c>
    </row>
    <row r="64" spans="2:8" ht="25.5">
      <c r="B64" s="63" t="s">
        <v>251</v>
      </c>
      <c r="C64" s="88">
        <v>6063054014</v>
      </c>
      <c r="D64" s="89">
        <v>38174595.74</v>
      </c>
      <c r="E64" s="88">
        <f>C64+D64</f>
        <v>6101228609.74</v>
      </c>
      <c r="F64" s="89">
        <v>3440467311.96</v>
      </c>
      <c r="G64" s="89">
        <v>3440467311.96</v>
      </c>
      <c r="H64" s="88">
        <f>G64-C64</f>
        <v>-2622586702.04</v>
      </c>
    </row>
    <row r="65" spans="2:8" ht="12.75">
      <c r="B65" s="95" t="s">
        <v>250</v>
      </c>
      <c r="C65" s="93"/>
      <c r="D65" s="94"/>
      <c r="E65" s="93">
        <f>C65+D65</f>
        <v>0</v>
      </c>
      <c r="F65" s="94"/>
      <c r="G65" s="94"/>
      <c r="H65" s="93">
        <f>G65-C65</f>
        <v>0</v>
      </c>
    </row>
    <row r="66" spans="2:8" ht="12.75">
      <c r="B66" s="92"/>
      <c r="C66" s="88"/>
      <c r="D66" s="91"/>
      <c r="E66" s="88"/>
      <c r="F66" s="91"/>
      <c r="G66" s="91"/>
      <c r="H66" s="88"/>
    </row>
    <row r="67" spans="2:8" ht="25.5">
      <c r="B67" s="72" t="s">
        <v>249</v>
      </c>
      <c r="C67" s="87">
        <f aca="true" t="shared" si="16" ref="C67:H67">C47+C56+C61+C64+C65</f>
        <v>6063054014</v>
      </c>
      <c r="D67" s="87">
        <f t="shared" si="16"/>
        <v>38174595.74</v>
      </c>
      <c r="E67" s="87">
        <f t="shared" si="16"/>
        <v>6101228609.74</v>
      </c>
      <c r="F67" s="87">
        <f t="shared" si="16"/>
        <v>3440467311.96</v>
      </c>
      <c r="G67" s="87">
        <f t="shared" si="16"/>
        <v>3440467311.96</v>
      </c>
      <c r="H67" s="87">
        <f t="shared" si="16"/>
        <v>-2622586702.04</v>
      </c>
    </row>
    <row r="68" spans="2:8" ht="12.75">
      <c r="B68" s="90"/>
      <c r="C68" s="88"/>
      <c r="D68" s="91"/>
      <c r="E68" s="88"/>
      <c r="F68" s="91"/>
      <c r="G68" s="91"/>
      <c r="H68" s="88"/>
    </row>
    <row r="69" spans="2:8" ht="12.75">
      <c r="B69" s="72" t="s">
        <v>248</v>
      </c>
      <c r="C69" s="87">
        <f aca="true" t="shared" si="17" ref="C69:H69">C70</f>
        <v>0</v>
      </c>
      <c r="D69" s="87">
        <f t="shared" si="17"/>
        <v>0</v>
      </c>
      <c r="E69" s="87">
        <f t="shared" si="17"/>
        <v>0</v>
      </c>
      <c r="F69" s="87">
        <f t="shared" si="17"/>
        <v>0</v>
      </c>
      <c r="G69" s="87">
        <f t="shared" si="17"/>
        <v>0</v>
      </c>
      <c r="H69" s="87">
        <f t="shared" si="17"/>
        <v>0</v>
      </c>
    </row>
    <row r="70" spans="2:8" ht="12.75">
      <c r="B70" s="90" t="s">
        <v>247</v>
      </c>
      <c r="C70" s="88"/>
      <c r="D70" s="89"/>
      <c r="E70" s="88">
        <f>C70+D70</f>
        <v>0</v>
      </c>
      <c r="F70" s="89"/>
      <c r="G70" s="89"/>
      <c r="H70" s="88">
        <f>G70-C70</f>
        <v>0</v>
      </c>
    </row>
    <row r="71" spans="2:8" ht="12.75">
      <c r="B71" s="90"/>
      <c r="C71" s="88"/>
      <c r="D71" s="89"/>
      <c r="E71" s="88"/>
      <c r="F71" s="89"/>
      <c r="G71" s="89"/>
      <c r="H71" s="88"/>
    </row>
    <row r="72" spans="2:8" ht="12.75">
      <c r="B72" s="72" t="s">
        <v>246</v>
      </c>
      <c r="C72" s="87">
        <f aca="true" t="shared" si="18" ref="C72:H72">C42+C67+C69</f>
        <v>6199833761</v>
      </c>
      <c r="D72" s="87">
        <f t="shared" si="18"/>
        <v>54412225.400000006</v>
      </c>
      <c r="E72" s="87">
        <f t="shared" si="18"/>
        <v>6254245986.4</v>
      </c>
      <c r="F72" s="87">
        <f t="shared" si="18"/>
        <v>3549992876.12</v>
      </c>
      <c r="G72" s="87">
        <f t="shared" si="18"/>
        <v>3549992876.12</v>
      </c>
      <c r="H72" s="87">
        <f t="shared" si="18"/>
        <v>-2649840884.88</v>
      </c>
    </row>
    <row r="73" spans="2:8" ht="12.75">
      <c r="B73" s="90"/>
      <c r="C73" s="88"/>
      <c r="D73" s="89"/>
      <c r="E73" s="88"/>
      <c r="F73" s="89"/>
      <c r="G73" s="89"/>
      <c r="H73" s="88"/>
    </row>
    <row r="74" spans="2:8" ht="12.75">
      <c r="B74" s="72" t="s">
        <v>245</v>
      </c>
      <c r="C74" s="88"/>
      <c r="D74" s="89"/>
      <c r="E74" s="88"/>
      <c r="F74" s="89"/>
      <c r="G74" s="89"/>
      <c r="H74" s="88"/>
    </row>
    <row r="75" spans="2:8" ht="25.5">
      <c r="B75" s="90" t="s">
        <v>244</v>
      </c>
      <c r="C75" s="88"/>
      <c r="D75" s="89"/>
      <c r="E75" s="88">
        <f>C75+D75</f>
        <v>0</v>
      </c>
      <c r="F75" s="89"/>
      <c r="G75" s="89"/>
      <c r="H75" s="88">
        <f>G75-C75</f>
        <v>0</v>
      </c>
    </row>
    <row r="76" spans="2:8" ht="25.5">
      <c r="B76" s="90" t="s">
        <v>243</v>
      </c>
      <c r="C76" s="88"/>
      <c r="D76" s="89"/>
      <c r="E76" s="88">
        <f>C76+D76</f>
        <v>0</v>
      </c>
      <c r="F76" s="89"/>
      <c r="G76" s="89"/>
      <c r="H76" s="88">
        <f>G76-C76</f>
        <v>0</v>
      </c>
    </row>
    <row r="77" spans="2:8" ht="12.75">
      <c r="B77" s="72" t="s">
        <v>242</v>
      </c>
      <c r="C77" s="87">
        <f aca="true" t="shared" si="19" ref="C77:H77">SUM(C75:C76)</f>
        <v>0</v>
      </c>
      <c r="D77" s="87">
        <f t="shared" si="19"/>
        <v>0</v>
      </c>
      <c r="E77" s="87">
        <f t="shared" si="19"/>
        <v>0</v>
      </c>
      <c r="F77" s="87">
        <f t="shared" si="19"/>
        <v>0</v>
      </c>
      <c r="G77" s="87">
        <f t="shared" si="19"/>
        <v>0</v>
      </c>
      <c r="H77" s="87">
        <f t="shared" si="19"/>
        <v>0</v>
      </c>
    </row>
    <row r="78" spans="2:8" ht="13.5" thickBot="1">
      <c r="B78" s="86"/>
      <c r="C78" s="84"/>
      <c r="D78" s="85"/>
      <c r="E78" s="84"/>
      <c r="F78" s="85"/>
      <c r="G78" s="85"/>
      <c r="H78" s="84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3"/>
  <legacyDrawing r:id="rId2"/>
  <oleObjects>
    <oleObject progId="Excel.Sheet.12" shapeId="6592229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21" activePane="bottomLeft" state="frozen"/>
      <selection pane="topLeft" activeCell="Q86" sqref="Q86"/>
      <selection pane="bottomLeft" activeCell="Q86" sqref="Q86"/>
    </sheetView>
  </sheetViews>
  <sheetFormatPr defaultColWidth="11.00390625" defaultRowHeight="15"/>
  <cols>
    <col min="1" max="1" width="4.00390625" style="1" customWidth="1"/>
    <col min="2" max="2" width="74.7109375" style="1" bestFit="1" customWidth="1"/>
    <col min="3" max="3" width="11.7109375" style="1" customWidth="1"/>
    <col min="4" max="4" width="18.421875" style="1" bestFit="1" customWidth="1"/>
    <col min="5" max="5" width="17.57421875" style="1" bestFit="1" customWidth="1"/>
    <col min="6" max="6" width="18.7109375" style="1" bestFit="1" customWidth="1"/>
    <col min="7" max="7" width="18.28125" style="1" bestFit="1" customWidth="1"/>
    <col min="8" max="8" width="18.710937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62" t="s">
        <v>120</v>
      </c>
      <c r="C2" s="163"/>
      <c r="D2" s="163"/>
      <c r="E2" s="163"/>
      <c r="F2" s="163"/>
      <c r="G2" s="163"/>
      <c r="H2" s="163"/>
      <c r="I2" s="203"/>
    </row>
    <row r="3" spans="2:9" ht="12.75">
      <c r="B3" s="187" t="s">
        <v>392</v>
      </c>
      <c r="C3" s="188"/>
      <c r="D3" s="188"/>
      <c r="E3" s="188"/>
      <c r="F3" s="188"/>
      <c r="G3" s="188"/>
      <c r="H3" s="188"/>
      <c r="I3" s="204"/>
    </row>
    <row r="4" spans="2:9" ht="12.75">
      <c r="B4" s="187" t="s">
        <v>391</v>
      </c>
      <c r="C4" s="188"/>
      <c r="D4" s="188"/>
      <c r="E4" s="188"/>
      <c r="F4" s="188"/>
      <c r="G4" s="188"/>
      <c r="H4" s="188"/>
      <c r="I4" s="204"/>
    </row>
    <row r="5" spans="2:9" ht="12.75">
      <c r="B5" s="187" t="s">
        <v>534</v>
      </c>
      <c r="C5" s="188"/>
      <c r="D5" s="188"/>
      <c r="E5" s="188"/>
      <c r="F5" s="188"/>
      <c r="G5" s="188"/>
      <c r="H5" s="188"/>
      <c r="I5" s="204"/>
    </row>
    <row r="6" spans="2:9" ht="13.5" thickBot="1">
      <c r="B6" s="190" t="s">
        <v>1</v>
      </c>
      <c r="C6" s="191"/>
      <c r="D6" s="191"/>
      <c r="E6" s="191"/>
      <c r="F6" s="191"/>
      <c r="G6" s="191"/>
      <c r="H6" s="191"/>
      <c r="I6" s="205"/>
    </row>
    <row r="7" spans="2:9" ht="15.75" customHeight="1">
      <c r="B7" s="162" t="s">
        <v>2</v>
      </c>
      <c r="C7" s="164"/>
      <c r="D7" s="162" t="s">
        <v>390</v>
      </c>
      <c r="E7" s="163"/>
      <c r="F7" s="163"/>
      <c r="G7" s="163"/>
      <c r="H7" s="164"/>
      <c r="I7" s="197" t="s">
        <v>389</v>
      </c>
    </row>
    <row r="8" spans="2:9" ht="15" customHeight="1" thickBot="1">
      <c r="B8" s="187"/>
      <c r="C8" s="189"/>
      <c r="D8" s="190"/>
      <c r="E8" s="191"/>
      <c r="F8" s="191"/>
      <c r="G8" s="191"/>
      <c r="H8" s="192"/>
      <c r="I8" s="202"/>
    </row>
    <row r="9" spans="2:9" ht="26.25" thickBot="1">
      <c r="B9" s="190"/>
      <c r="C9" s="192"/>
      <c r="D9" s="145" t="s">
        <v>240</v>
      </c>
      <c r="E9" s="142" t="s">
        <v>388</v>
      </c>
      <c r="F9" s="145" t="s">
        <v>387</v>
      </c>
      <c r="G9" s="145" t="s">
        <v>210</v>
      </c>
      <c r="H9" s="145" t="s">
        <v>239</v>
      </c>
      <c r="I9" s="198"/>
    </row>
    <row r="10" spans="2:9" ht="12.75">
      <c r="B10" s="120" t="s">
        <v>386</v>
      </c>
      <c r="C10" s="119"/>
      <c r="D10" s="106">
        <f aca="true" t="shared" si="0" ref="D10:I10">D11+D19+D29+D39+D49+D59+D72+D76+D63</f>
        <v>136779747</v>
      </c>
      <c r="E10" s="106">
        <f t="shared" si="0"/>
        <v>27096920.66</v>
      </c>
      <c r="F10" s="106">
        <f t="shared" si="0"/>
        <v>163876667.66000003</v>
      </c>
      <c r="G10" s="106">
        <f t="shared" si="0"/>
        <v>88473401.62</v>
      </c>
      <c r="H10" s="106">
        <f t="shared" si="0"/>
        <v>86471005.33000001</v>
      </c>
      <c r="I10" s="106">
        <f t="shared" si="0"/>
        <v>75403266.04</v>
      </c>
    </row>
    <row r="11" spans="2:9" ht="12.75">
      <c r="B11" s="110" t="s">
        <v>384</v>
      </c>
      <c r="C11" s="109"/>
      <c r="D11" s="99">
        <f aca="true" t="shared" si="1" ref="D11:I11">SUM(D12:D18)</f>
        <v>58018758</v>
      </c>
      <c r="E11" s="99">
        <f t="shared" si="1"/>
        <v>4701566.47</v>
      </c>
      <c r="F11" s="99">
        <f t="shared" si="1"/>
        <v>62720324.47</v>
      </c>
      <c r="G11" s="99">
        <f t="shared" si="1"/>
        <v>37106328.45</v>
      </c>
      <c r="H11" s="99">
        <f t="shared" si="1"/>
        <v>36077873.57000001</v>
      </c>
      <c r="I11" s="99">
        <f t="shared" si="1"/>
        <v>25613996.019999996</v>
      </c>
    </row>
    <row r="12" spans="2:9" ht="12.75">
      <c r="B12" s="112" t="s">
        <v>383</v>
      </c>
      <c r="C12" s="111"/>
      <c r="D12" s="99">
        <v>1003446</v>
      </c>
      <c r="E12" s="88">
        <v>0</v>
      </c>
      <c r="F12" s="88">
        <f aca="true" t="shared" si="2" ref="F12:F18">D12+E12</f>
        <v>1003446</v>
      </c>
      <c r="G12" s="88">
        <v>593805.46</v>
      </c>
      <c r="H12" s="88">
        <v>593805.46</v>
      </c>
      <c r="I12" s="88">
        <f aca="true" t="shared" si="3" ref="I12:I18">F12-G12</f>
        <v>409640.54000000004</v>
      </c>
    </row>
    <row r="13" spans="2:9" ht="12.75">
      <c r="B13" s="112" t="s">
        <v>382</v>
      </c>
      <c r="C13" s="111"/>
      <c r="D13" s="99">
        <v>18266967</v>
      </c>
      <c r="E13" s="88">
        <v>3032567.66</v>
      </c>
      <c r="F13" s="88">
        <f t="shared" si="2"/>
        <v>21299534.66</v>
      </c>
      <c r="G13" s="88">
        <v>20132819.48</v>
      </c>
      <c r="H13" s="88">
        <v>20132819.48</v>
      </c>
      <c r="I13" s="88">
        <f t="shared" si="3"/>
        <v>1166715.1799999997</v>
      </c>
    </row>
    <row r="14" spans="2:9" ht="12.75">
      <c r="B14" s="112" t="s">
        <v>381</v>
      </c>
      <c r="C14" s="111"/>
      <c r="D14" s="99">
        <v>5334837</v>
      </c>
      <c r="E14" s="88">
        <v>638140.47</v>
      </c>
      <c r="F14" s="88">
        <f t="shared" si="2"/>
        <v>5972977.47</v>
      </c>
      <c r="G14" s="88">
        <v>1312176.02</v>
      </c>
      <c r="H14" s="88">
        <v>1312176.02</v>
      </c>
      <c r="I14" s="88">
        <f t="shared" si="3"/>
        <v>4660801.449999999</v>
      </c>
    </row>
    <row r="15" spans="2:9" ht="12.75">
      <c r="B15" s="112" t="s">
        <v>380</v>
      </c>
      <c r="C15" s="111"/>
      <c r="D15" s="99">
        <v>0</v>
      </c>
      <c r="E15" s="88">
        <v>85000</v>
      </c>
      <c r="F15" s="88">
        <f t="shared" si="2"/>
        <v>85000</v>
      </c>
      <c r="G15" s="88">
        <v>53657.26</v>
      </c>
      <c r="H15" s="88">
        <v>53657.26</v>
      </c>
      <c r="I15" s="88">
        <f t="shared" si="3"/>
        <v>31342.739999999998</v>
      </c>
    </row>
    <row r="16" spans="2:9" ht="12.75">
      <c r="B16" s="112" t="s">
        <v>379</v>
      </c>
      <c r="C16" s="111"/>
      <c r="D16" s="99">
        <v>33389718</v>
      </c>
      <c r="E16" s="88">
        <v>363248.48</v>
      </c>
      <c r="F16" s="88">
        <f t="shared" si="2"/>
        <v>33752966.48</v>
      </c>
      <c r="G16" s="88">
        <v>14503628.95</v>
      </c>
      <c r="H16" s="88">
        <v>13475174.07</v>
      </c>
      <c r="I16" s="88">
        <f t="shared" si="3"/>
        <v>19249337.529999997</v>
      </c>
    </row>
    <row r="17" spans="2:9" ht="12.75">
      <c r="B17" s="112" t="s">
        <v>378</v>
      </c>
      <c r="C17" s="111"/>
      <c r="D17" s="99"/>
      <c r="E17" s="88"/>
      <c r="F17" s="88">
        <f t="shared" si="2"/>
        <v>0</v>
      </c>
      <c r="G17" s="88"/>
      <c r="H17" s="88"/>
      <c r="I17" s="88">
        <f t="shared" si="3"/>
        <v>0</v>
      </c>
    </row>
    <row r="18" spans="2:9" ht="12.75">
      <c r="B18" s="112" t="s">
        <v>377</v>
      </c>
      <c r="C18" s="111"/>
      <c r="D18" s="99">
        <v>23790</v>
      </c>
      <c r="E18" s="88">
        <v>582609.86</v>
      </c>
      <c r="F18" s="88">
        <f t="shared" si="2"/>
        <v>606399.86</v>
      </c>
      <c r="G18" s="88">
        <v>510241.28</v>
      </c>
      <c r="H18" s="88">
        <v>510241.28</v>
      </c>
      <c r="I18" s="88">
        <f t="shared" si="3"/>
        <v>96158.57999999996</v>
      </c>
    </row>
    <row r="19" spans="2:9" ht="12.75">
      <c r="B19" s="110" t="s">
        <v>376</v>
      </c>
      <c r="C19" s="109"/>
      <c r="D19" s="99">
        <f aca="true" t="shared" si="4" ref="D19:I19">SUM(D20:D28)</f>
        <v>14116500</v>
      </c>
      <c r="E19" s="99">
        <f t="shared" si="4"/>
        <v>67392.65999999999</v>
      </c>
      <c r="F19" s="99">
        <f t="shared" si="4"/>
        <v>14183892.66</v>
      </c>
      <c r="G19" s="99">
        <f t="shared" si="4"/>
        <v>4846826.589999999</v>
      </c>
      <c r="H19" s="99">
        <f t="shared" si="4"/>
        <v>4513667.98</v>
      </c>
      <c r="I19" s="99">
        <f t="shared" si="4"/>
        <v>9337066.07</v>
      </c>
    </row>
    <row r="20" spans="2:9" ht="12.75">
      <c r="B20" s="112" t="s">
        <v>375</v>
      </c>
      <c r="C20" s="111"/>
      <c r="D20" s="99">
        <v>6300000</v>
      </c>
      <c r="E20" s="88">
        <v>414346.81</v>
      </c>
      <c r="F20" s="99">
        <f aca="true" t="shared" si="5" ref="F20:F28">D20+E20</f>
        <v>6714346.81</v>
      </c>
      <c r="G20" s="88">
        <v>2210706.69</v>
      </c>
      <c r="H20" s="88">
        <v>2197362.07</v>
      </c>
      <c r="I20" s="88">
        <f aca="true" t="shared" si="6" ref="I20:I28">F20-G20</f>
        <v>4503640.119999999</v>
      </c>
    </row>
    <row r="21" spans="2:9" ht="12.75">
      <c r="B21" s="112" t="s">
        <v>374</v>
      </c>
      <c r="C21" s="111"/>
      <c r="D21" s="99">
        <v>4500000</v>
      </c>
      <c r="E21" s="88">
        <v>-107899.89</v>
      </c>
      <c r="F21" s="99">
        <f t="shared" si="5"/>
        <v>4392100.11</v>
      </c>
      <c r="G21" s="88">
        <v>1905064.24</v>
      </c>
      <c r="H21" s="88">
        <v>1601429.93</v>
      </c>
      <c r="I21" s="88">
        <f t="shared" si="6"/>
        <v>2487035.87</v>
      </c>
    </row>
    <row r="22" spans="2:9" ht="12.75">
      <c r="B22" s="112" t="s">
        <v>373</v>
      </c>
      <c r="C22" s="111"/>
      <c r="D22" s="99"/>
      <c r="E22" s="88"/>
      <c r="F22" s="99">
        <f t="shared" si="5"/>
        <v>0</v>
      </c>
      <c r="G22" s="88"/>
      <c r="H22" s="88"/>
      <c r="I22" s="88">
        <f t="shared" si="6"/>
        <v>0</v>
      </c>
    </row>
    <row r="23" spans="2:9" ht="12.75">
      <c r="B23" s="112" t="s">
        <v>372</v>
      </c>
      <c r="C23" s="111"/>
      <c r="D23" s="99">
        <v>1049000</v>
      </c>
      <c r="E23" s="88">
        <v>-571029.4</v>
      </c>
      <c r="F23" s="99">
        <f t="shared" si="5"/>
        <v>477970.6</v>
      </c>
      <c r="G23" s="88">
        <v>71071.65</v>
      </c>
      <c r="H23" s="88">
        <v>65039.65</v>
      </c>
      <c r="I23" s="88">
        <f t="shared" si="6"/>
        <v>406898.94999999995</v>
      </c>
    </row>
    <row r="24" spans="2:9" ht="12.75">
      <c r="B24" s="112" t="s">
        <v>371</v>
      </c>
      <c r="C24" s="111"/>
      <c r="D24" s="99">
        <v>240000</v>
      </c>
      <c r="E24" s="88">
        <v>60081.26</v>
      </c>
      <c r="F24" s="99">
        <f t="shared" si="5"/>
        <v>300081.26</v>
      </c>
      <c r="G24" s="88">
        <v>104955.07</v>
      </c>
      <c r="H24" s="88">
        <v>100929.87</v>
      </c>
      <c r="I24" s="88">
        <f t="shared" si="6"/>
        <v>195126.19</v>
      </c>
    </row>
    <row r="25" spans="2:9" ht="12.75">
      <c r="B25" s="112" t="s">
        <v>370</v>
      </c>
      <c r="C25" s="111"/>
      <c r="D25" s="99">
        <v>700000</v>
      </c>
      <c r="E25" s="88">
        <v>325395.39</v>
      </c>
      <c r="F25" s="99">
        <f t="shared" si="5"/>
        <v>1025395.39</v>
      </c>
      <c r="G25" s="88">
        <v>249392.43</v>
      </c>
      <c r="H25" s="88">
        <v>249392.43</v>
      </c>
      <c r="I25" s="88">
        <f t="shared" si="6"/>
        <v>776002.96</v>
      </c>
    </row>
    <row r="26" spans="2:9" ht="12.75">
      <c r="B26" s="112" t="s">
        <v>369</v>
      </c>
      <c r="C26" s="111"/>
      <c r="D26" s="99">
        <v>1137500</v>
      </c>
      <c r="E26" s="88">
        <v>-74681.64</v>
      </c>
      <c r="F26" s="99">
        <f t="shared" si="5"/>
        <v>1062818.36</v>
      </c>
      <c r="G26" s="88">
        <v>228001.22</v>
      </c>
      <c r="H26" s="88">
        <v>221878.74</v>
      </c>
      <c r="I26" s="88">
        <f t="shared" si="6"/>
        <v>834817.1400000001</v>
      </c>
    </row>
    <row r="27" spans="2:9" ht="12.75">
      <c r="B27" s="112" t="s">
        <v>368</v>
      </c>
      <c r="C27" s="111"/>
      <c r="D27" s="99"/>
      <c r="E27" s="88"/>
      <c r="F27" s="99">
        <f t="shared" si="5"/>
        <v>0</v>
      </c>
      <c r="G27" s="88"/>
      <c r="H27" s="88"/>
      <c r="I27" s="88">
        <f t="shared" si="6"/>
        <v>0</v>
      </c>
    </row>
    <row r="28" spans="2:9" ht="12.75">
      <c r="B28" s="112" t="s">
        <v>367</v>
      </c>
      <c r="C28" s="111"/>
      <c r="D28" s="99">
        <v>190000</v>
      </c>
      <c r="E28" s="88">
        <v>21180.13</v>
      </c>
      <c r="F28" s="99">
        <f t="shared" si="5"/>
        <v>211180.13</v>
      </c>
      <c r="G28" s="88">
        <v>77635.29</v>
      </c>
      <c r="H28" s="88">
        <v>77635.29</v>
      </c>
      <c r="I28" s="88">
        <f t="shared" si="6"/>
        <v>133544.84000000003</v>
      </c>
    </row>
    <row r="29" spans="2:9" ht="12.75">
      <c r="B29" s="110" t="s">
        <v>366</v>
      </c>
      <c r="C29" s="109"/>
      <c r="D29" s="99">
        <f aca="true" t="shared" si="7" ref="D29:I29">SUM(D30:D38)</f>
        <v>56191783</v>
      </c>
      <c r="E29" s="99">
        <f t="shared" si="7"/>
        <v>8874413.959999999</v>
      </c>
      <c r="F29" s="99">
        <f t="shared" si="7"/>
        <v>65066196.96</v>
      </c>
      <c r="G29" s="99">
        <f t="shared" si="7"/>
        <v>30582032.71</v>
      </c>
      <c r="H29" s="99">
        <f t="shared" si="7"/>
        <v>29991907.75</v>
      </c>
      <c r="I29" s="99">
        <f t="shared" si="7"/>
        <v>34484164.25</v>
      </c>
    </row>
    <row r="30" spans="2:9" ht="12.75">
      <c r="B30" s="112" t="s">
        <v>365</v>
      </c>
      <c r="C30" s="111"/>
      <c r="D30" s="99">
        <v>220000</v>
      </c>
      <c r="E30" s="88">
        <v>-42640.15</v>
      </c>
      <c r="F30" s="99">
        <f aca="true" t="shared" si="8" ref="F30:F38">D30+E30</f>
        <v>177359.85</v>
      </c>
      <c r="G30" s="88">
        <v>39615.57</v>
      </c>
      <c r="H30" s="88">
        <v>39615.57</v>
      </c>
      <c r="I30" s="88">
        <f aca="true" t="shared" si="9" ref="I30:I38">F30-G30</f>
        <v>137744.28</v>
      </c>
    </row>
    <row r="31" spans="2:9" ht="12.75">
      <c r="B31" s="112" t="s">
        <v>364</v>
      </c>
      <c r="C31" s="111"/>
      <c r="D31" s="99">
        <v>14875494</v>
      </c>
      <c r="E31" s="88">
        <v>8197775.21</v>
      </c>
      <c r="F31" s="99">
        <f t="shared" si="8"/>
        <v>23073269.21</v>
      </c>
      <c r="G31" s="88">
        <v>14550894.08</v>
      </c>
      <c r="H31" s="88">
        <v>14238643.28</v>
      </c>
      <c r="I31" s="88">
        <f t="shared" si="9"/>
        <v>8522375.13</v>
      </c>
    </row>
    <row r="32" spans="2:9" ht="12.75">
      <c r="B32" s="112" t="s">
        <v>363</v>
      </c>
      <c r="C32" s="111"/>
      <c r="D32" s="99">
        <v>1457500</v>
      </c>
      <c r="E32" s="88">
        <v>-455746.71</v>
      </c>
      <c r="F32" s="99">
        <f t="shared" si="8"/>
        <v>1001753.29</v>
      </c>
      <c r="G32" s="88">
        <v>244998.58</v>
      </c>
      <c r="H32" s="88">
        <v>238098.58</v>
      </c>
      <c r="I32" s="88">
        <f t="shared" si="9"/>
        <v>756754.7100000001</v>
      </c>
    </row>
    <row r="33" spans="2:9" ht="12.75">
      <c r="B33" s="112" t="s">
        <v>362</v>
      </c>
      <c r="C33" s="111"/>
      <c r="D33" s="99">
        <v>2040000</v>
      </c>
      <c r="E33" s="88">
        <v>-96768.68</v>
      </c>
      <c r="F33" s="99">
        <f t="shared" si="8"/>
        <v>1943231.32</v>
      </c>
      <c r="G33" s="88">
        <v>97176.68</v>
      </c>
      <c r="H33" s="88">
        <v>87896.68</v>
      </c>
      <c r="I33" s="88">
        <f t="shared" si="9"/>
        <v>1846054.6400000001</v>
      </c>
    </row>
    <row r="34" spans="2:9" ht="12.75">
      <c r="B34" s="112" t="s">
        <v>361</v>
      </c>
      <c r="C34" s="111"/>
      <c r="D34" s="99">
        <v>2675000</v>
      </c>
      <c r="E34" s="88">
        <v>3214016.88</v>
      </c>
      <c r="F34" s="99">
        <f t="shared" si="8"/>
        <v>5889016.88</v>
      </c>
      <c r="G34" s="88">
        <v>3431854.68</v>
      </c>
      <c r="H34" s="88">
        <v>3214528.02</v>
      </c>
      <c r="I34" s="88">
        <f t="shared" si="9"/>
        <v>2457162.1999999997</v>
      </c>
    </row>
    <row r="35" spans="2:9" ht="12.75">
      <c r="B35" s="112" t="s">
        <v>360</v>
      </c>
      <c r="C35" s="111"/>
      <c r="D35" s="99">
        <v>295000</v>
      </c>
      <c r="E35" s="88">
        <v>-84258.3</v>
      </c>
      <c r="F35" s="99">
        <f t="shared" si="8"/>
        <v>210741.7</v>
      </c>
      <c r="G35" s="88">
        <v>45119.36</v>
      </c>
      <c r="H35" s="88">
        <v>45119.36</v>
      </c>
      <c r="I35" s="88">
        <f t="shared" si="9"/>
        <v>165622.34000000003</v>
      </c>
    </row>
    <row r="36" spans="2:9" ht="12.75">
      <c r="B36" s="112" t="s">
        <v>359</v>
      </c>
      <c r="C36" s="111"/>
      <c r="D36" s="99">
        <v>451250</v>
      </c>
      <c r="E36" s="88">
        <v>21231.37</v>
      </c>
      <c r="F36" s="99">
        <f t="shared" si="8"/>
        <v>472481.37</v>
      </c>
      <c r="G36" s="88">
        <v>191639.68</v>
      </c>
      <c r="H36" s="88">
        <v>191639.68</v>
      </c>
      <c r="I36" s="88">
        <f t="shared" si="9"/>
        <v>280841.69</v>
      </c>
    </row>
    <row r="37" spans="2:9" ht="12.75">
      <c r="B37" s="112" t="s">
        <v>358</v>
      </c>
      <c r="C37" s="111"/>
      <c r="D37" s="99">
        <v>3230000</v>
      </c>
      <c r="E37" s="88">
        <v>-1807590.38</v>
      </c>
      <c r="F37" s="99">
        <f t="shared" si="8"/>
        <v>1422409.62</v>
      </c>
      <c r="G37" s="88">
        <v>457569.36</v>
      </c>
      <c r="H37" s="88">
        <v>413201.86</v>
      </c>
      <c r="I37" s="88">
        <f t="shared" si="9"/>
        <v>964840.2600000001</v>
      </c>
    </row>
    <row r="38" spans="2:9" ht="12.75">
      <c r="B38" s="112" t="s">
        <v>357</v>
      </c>
      <c r="C38" s="111"/>
      <c r="D38" s="99">
        <v>30947539</v>
      </c>
      <c r="E38" s="88">
        <v>-71605.28</v>
      </c>
      <c r="F38" s="99">
        <f t="shared" si="8"/>
        <v>30875933.72</v>
      </c>
      <c r="G38" s="88">
        <v>11523164.72</v>
      </c>
      <c r="H38" s="88">
        <v>11523164.72</v>
      </c>
      <c r="I38" s="88">
        <f t="shared" si="9"/>
        <v>19352769</v>
      </c>
    </row>
    <row r="39" spans="2:9" ht="25.5" customHeight="1">
      <c r="B39" s="206" t="s">
        <v>356</v>
      </c>
      <c r="C39" s="207"/>
      <c r="D39" s="99">
        <f aca="true" t="shared" si="10" ref="D39:I39">SUM(D40:D48)</f>
        <v>5068600</v>
      </c>
      <c r="E39" s="99">
        <f t="shared" si="10"/>
        <v>10739763.93</v>
      </c>
      <c r="F39" s="99">
        <f t="shared" si="10"/>
        <v>15808363.93</v>
      </c>
      <c r="G39" s="99">
        <f t="shared" si="10"/>
        <v>13140066</v>
      </c>
      <c r="H39" s="99">
        <f t="shared" si="10"/>
        <v>13140066</v>
      </c>
      <c r="I39" s="99">
        <f t="shared" si="10"/>
        <v>2668297.9299999997</v>
      </c>
    </row>
    <row r="40" spans="2:9" ht="12.75">
      <c r="B40" s="112" t="s">
        <v>355</v>
      </c>
      <c r="C40" s="111"/>
      <c r="D40" s="99">
        <v>0</v>
      </c>
      <c r="E40" s="88">
        <v>10859291</v>
      </c>
      <c r="F40" s="99">
        <f aca="true" t="shared" si="11" ref="F40:F48">D40+E40</f>
        <v>10859291</v>
      </c>
      <c r="G40" s="88">
        <v>10859291</v>
      </c>
      <c r="H40" s="88">
        <v>10859291</v>
      </c>
      <c r="I40" s="88">
        <f aca="true" t="shared" si="12" ref="I40:I48">F40-G40</f>
        <v>0</v>
      </c>
    </row>
    <row r="41" spans="2:9" ht="12.75">
      <c r="B41" s="112" t="s">
        <v>354</v>
      </c>
      <c r="C41" s="111"/>
      <c r="D41" s="99"/>
      <c r="E41" s="88"/>
      <c r="F41" s="99">
        <f t="shared" si="11"/>
        <v>0</v>
      </c>
      <c r="G41" s="88"/>
      <c r="H41" s="88"/>
      <c r="I41" s="88">
        <f t="shared" si="12"/>
        <v>0</v>
      </c>
    </row>
    <row r="42" spans="2:9" ht="12.75">
      <c r="B42" s="112" t="s">
        <v>353</v>
      </c>
      <c r="C42" s="111"/>
      <c r="D42" s="99"/>
      <c r="E42" s="88"/>
      <c r="F42" s="99">
        <f t="shared" si="11"/>
        <v>0</v>
      </c>
      <c r="G42" s="88"/>
      <c r="H42" s="88"/>
      <c r="I42" s="88">
        <f t="shared" si="12"/>
        <v>0</v>
      </c>
    </row>
    <row r="43" spans="2:9" ht="12.75">
      <c r="B43" s="112" t="s">
        <v>352</v>
      </c>
      <c r="C43" s="111"/>
      <c r="D43" s="99">
        <v>5068600</v>
      </c>
      <c r="E43" s="88">
        <v>-119527.07</v>
      </c>
      <c r="F43" s="99">
        <f t="shared" si="11"/>
        <v>4949072.93</v>
      </c>
      <c r="G43" s="88">
        <v>2280775</v>
      </c>
      <c r="H43" s="88">
        <v>2280775</v>
      </c>
      <c r="I43" s="88">
        <f t="shared" si="12"/>
        <v>2668297.9299999997</v>
      </c>
    </row>
    <row r="44" spans="2:9" ht="12.75">
      <c r="B44" s="112" t="s">
        <v>351</v>
      </c>
      <c r="C44" s="111"/>
      <c r="D44" s="99"/>
      <c r="E44" s="88"/>
      <c r="F44" s="99">
        <f t="shared" si="11"/>
        <v>0</v>
      </c>
      <c r="G44" s="88"/>
      <c r="H44" s="88"/>
      <c r="I44" s="88">
        <f t="shared" si="12"/>
        <v>0</v>
      </c>
    </row>
    <row r="45" spans="2:9" ht="12.75">
      <c r="B45" s="112" t="s">
        <v>350</v>
      </c>
      <c r="C45" s="111"/>
      <c r="D45" s="99"/>
      <c r="E45" s="88"/>
      <c r="F45" s="99">
        <f t="shared" si="11"/>
        <v>0</v>
      </c>
      <c r="G45" s="88"/>
      <c r="H45" s="88"/>
      <c r="I45" s="88">
        <f t="shared" si="12"/>
        <v>0</v>
      </c>
    </row>
    <row r="46" spans="2:9" ht="12.75">
      <c r="B46" s="112" t="s">
        <v>349</v>
      </c>
      <c r="C46" s="111"/>
      <c r="D46" s="99"/>
      <c r="E46" s="88"/>
      <c r="F46" s="99">
        <f t="shared" si="11"/>
        <v>0</v>
      </c>
      <c r="G46" s="88"/>
      <c r="H46" s="88"/>
      <c r="I46" s="88">
        <f t="shared" si="12"/>
        <v>0</v>
      </c>
    </row>
    <row r="47" spans="2:9" ht="12.75">
      <c r="B47" s="112" t="s">
        <v>348</v>
      </c>
      <c r="C47" s="111"/>
      <c r="D47" s="99"/>
      <c r="E47" s="88"/>
      <c r="F47" s="99">
        <f t="shared" si="11"/>
        <v>0</v>
      </c>
      <c r="G47" s="88"/>
      <c r="H47" s="88"/>
      <c r="I47" s="88">
        <f t="shared" si="12"/>
        <v>0</v>
      </c>
    </row>
    <row r="48" spans="2:9" ht="12.75">
      <c r="B48" s="112" t="s">
        <v>347</v>
      </c>
      <c r="C48" s="111"/>
      <c r="D48" s="99"/>
      <c r="E48" s="88"/>
      <c r="F48" s="99">
        <f t="shared" si="11"/>
        <v>0</v>
      </c>
      <c r="G48" s="88"/>
      <c r="H48" s="88"/>
      <c r="I48" s="88">
        <f t="shared" si="12"/>
        <v>0</v>
      </c>
    </row>
    <row r="49" spans="2:9" ht="12.75">
      <c r="B49" s="206" t="s">
        <v>346</v>
      </c>
      <c r="C49" s="207"/>
      <c r="D49" s="99">
        <f aca="true" t="shared" si="13" ref="D49:I49">SUM(D50:D58)</f>
        <v>3384106</v>
      </c>
      <c r="E49" s="99">
        <f t="shared" si="13"/>
        <v>2713783.64</v>
      </c>
      <c r="F49" s="99">
        <f t="shared" si="13"/>
        <v>6097889.640000001</v>
      </c>
      <c r="G49" s="99">
        <f t="shared" si="13"/>
        <v>2798147.87</v>
      </c>
      <c r="H49" s="99">
        <f t="shared" si="13"/>
        <v>2747490.03</v>
      </c>
      <c r="I49" s="99">
        <f t="shared" si="13"/>
        <v>3299741.77</v>
      </c>
    </row>
    <row r="50" spans="2:9" ht="12.75">
      <c r="B50" s="112" t="s">
        <v>345</v>
      </c>
      <c r="C50" s="111"/>
      <c r="D50" s="99">
        <v>1963706</v>
      </c>
      <c r="E50" s="88">
        <v>921071.31</v>
      </c>
      <c r="F50" s="99">
        <f aca="true" t="shared" si="14" ref="F50:F58">D50+E50</f>
        <v>2884777.31</v>
      </c>
      <c r="G50" s="88">
        <v>2109430.91</v>
      </c>
      <c r="H50" s="88">
        <v>2072691.91</v>
      </c>
      <c r="I50" s="88">
        <f aca="true" t="shared" si="15" ref="I50:I83">F50-G50</f>
        <v>775346.3999999999</v>
      </c>
    </row>
    <row r="51" spans="2:9" ht="12.75">
      <c r="B51" s="112" t="s">
        <v>344</v>
      </c>
      <c r="C51" s="111"/>
      <c r="D51" s="99">
        <v>225500</v>
      </c>
      <c r="E51" s="88">
        <v>493141.79</v>
      </c>
      <c r="F51" s="99">
        <f t="shared" si="14"/>
        <v>718641.79</v>
      </c>
      <c r="G51" s="88">
        <v>542496.08</v>
      </c>
      <c r="H51" s="88">
        <v>528577.24</v>
      </c>
      <c r="I51" s="88">
        <f t="shared" si="15"/>
        <v>176145.71000000008</v>
      </c>
    </row>
    <row r="52" spans="2:9" ht="12.75">
      <c r="B52" s="112" t="s">
        <v>343</v>
      </c>
      <c r="C52" s="111"/>
      <c r="D52" s="99">
        <v>0</v>
      </c>
      <c r="E52" s="88">
        <v>98869.77</v>
      </c>
      <c r="F52" s="99">
        <f t="shared" si="14"/>
        <v>98869.77</v>
      </c>
      <c r="G52" s="88">
        <v>98869.77</v>
      </c>
      <c r="H52" s="88">
        <v>98869.77</v>
      </c>
      <c r="I52" s="88">
        <f t="shared" si="15"/>
        <v>0</v>
      </c>
    </row>
    <row r="53" spans="2:9" ht="12.75">
      <c r="B53" s="112" t="s">
        <v>342</v>
      </c>
      <c r="C53" s="111"/>
      <c r="D53" s="99">
        <v>1119900</v>
      </c>
      <c r="E53" s="88">
        <v>1153349.66</v>
      </c>
      <c r="F53" s="99">
        <f t="shared" si="14"/>
        <v>2273249.66</v>
      </c>
      <c r="G53" s="88">
        <v>0</v>
      </c>
      <c r="H53" s="88">
        <v>0</v>
      </c>
      <c r="I53" s="88">
        <f t="shared" si="15"/>
        <v>2273249.66</v>
      </c>
    </row>
    <row r="54" spans="2:9" ht="12.75">
      <c r="B54" s="112" t="s">
        <v>341</v>
      </c>
      <c r="C54" s="111"/>
      <c r="D54" s="99"/>
      <c r="E54" s="88"/>
      <c r="F54" s="99">
        <f t="shared" si="14"/>
        <v>0</v>
      </c>
      <c r="G54" s="88"/>
      <c r="H54" s="88"/>
      <c r="I54" s="88">
        <f t="shared" si="15"/>
        <v>0</v>
      </c>
    </row>
    <row r="55" spans="2:9" ht="12.75">
      <c r="B55" s="112" t="s">
        <v>340</v>
      </c>
      <c r="C55" s="111"/>
      <c r="D55" s="99">
        <v>0</v>
      </c>
      <c r="E55" s="88">
        <v>38401.13</v>
      </c>
      <c r="F55" s="99">
        <f t="shared" si="14"/>
        <v>38401.13</v>
      </c>
      <c r="G55" s="88">
        <v>38401.13</v>
      </c>
      <c r="H55" s="88">
        <v>38401.13</v>
      </c>
      <c r="I55" s="88">
        <f t="shared" si="15"/>
        <v>0</v>
      </c>
    </row>
    <row r="56" spans="2:9" ht="12.75">
      <c r="B56" s="112" t="s">
        <v>339</v>
      </c>
      <c r="C56" s="111"/>
      <c r="D56" s="99"/>
      <c r="E56" s="88"/>
      <c r="F56" s="99">
        <f t="shared" si="14"/>
        <v>0</v>
      </c>
      <c r="G56" s="88"/>
      <c r="H56" s="88"/>
      <c r="I56" s="88">
        <f t="shared" si="15"/>
        <v>0</v>
      </c>
    </row>
    <row r="57" spans="2:9" ht="12.75">
      <c r="B57" s="112" t="s">
        <v>338</v>
      </c>
      <c r="C57" s="111"/>
      <c r="D57" s="99"/>
      <c r="E57" s="88"/>
      <c r="F57" s="99">
        <f t="shared" si="14"/>
        <v>0</v>
      </c>
      <c r="G57" s="88"/>
      <c r="H57" s="88"/>
      <c r="I57" s="88">
        <f t="shared" si="15"/>
        <v>0</v>
      </c>
    </row>
    <row r="58" spans="2:9" ht="12.75">
      <c r="B58" s="112" t="s">
        <v>337</v>
      </c>
      <c r="C58" s="111"/>
      <c r="D58" s="99">
        <v>75000</v>
      </c>
      <c r="E58" s="88">
        <v>8949.98</v>
      </c>
      <c r="F58" s="99">
        <f t="shared" si="14"/>
        <v>83949.98</v>
      </c>
      <c r="G58" s="88">
        <v>8949.98</v>
      </c>
      <c r="H58" s="88">
        <v>8949.98</v>
      </c>
      <c r="I58" s="88">
        <f t="shared" si="15"/>
        <v>75000</v>
      </c>
    </row>
    <row r="59" spans="2:9" ht="12.75">
      <c r="B59" s="110" t="s">
        <v>336</v>
      </c>
      <c r="C59" s="109"/>
      <c r="D59" s="99">
        <f>SUM(D60:D62)</f>
        <v>0</v>
      </c>
      <c r="E59" s="99">
        <f>SUM(E60:E62)</f>
        <v>0</v>
      </c>
      <c r="F59" s="99">
        <f>SUM(F60:F62)</f>
        <v>0</v>
      </c>
      <c r="G59" s="99">
        <f>SUM(G60:G62)</f>
        <v>0</v>
      </c>
      <c r="H59" s="99">
        <f>SUM(H60:H62)</f>
        <v>0</v>
      </c>
      <c r="I59" s="88">
        <f t="shared" si="15"/>
        <v>0</v>
      </c>
    </row>
    <row r="60" spans="2:9" ht="12.75">
      <c r="B60" s="112" t="s">
        <v>335</v>
      </c>
      <c r="C60" s="111"/>
      <c r="D60" s="99"/>
      <c r="E60" s="88"/>
      <c r="F60" s="99">
        <f>D60+E60</f>
        <v>0</v>
      </c>
      <c r="G60" s="88"/>
      <c r="H60" s="88"/>
      <c r="I60" s="88">
        <f t="shared" si="15"/>
        <v>0</v>
      </c>
    </row>
    <row r="61" spans="2:9" ht="12.75">
      <c r="B61" s="112" t="s">
        <v>334</v>
      </c>
      <c r="C61" s="111"/>
      <c r="D61" s="99"/>
      <c r="E61" s="88"/>
      <c r="F61" s="99">
        <f>D61+E61</f>
        <v>0</v>
      </c>
      <c r="G61" s="88"/>
      <c r="H61" s="88"/>
      <c r="I61" s="88">
        <f t="shared" si="15"/>
        <v>0</v>
      </c>
    </row>
    <row r="62" spans="2:9" ht="12.75">
      <c r="B62" s="112" t="s">
        <v>333</v>
      </c>
      <c r="C62" s="111"/>
      <c r="D62" s="99"/>
      <c r="E62" s="88"/>
      <c r="F62" s="99">
        <f>D62+E62</f>
        <v>0</v>
      </c>
      <c r="G62" s="88"/>
      <c r="H62" s="88"/>
      <c r="I62" s="88">
        <f t="shared" si="15"/>
        <v>0</v>
      </c>
    </row>
    <row r="63" spans="2:9" ht="12.75">
      <c r="B63" s="206" t="s">
        <v>332</v>
      </c>
      <c r="C63" s="207"/>
      <c r="D63" s="99">
        <f>SUM(D64:D71)</f>
        <v>0</v>
      </c>
      <c r="E63" s="99">
        <f>SUM(E64:E71)</f>
        <v>0</v>
      </c>
      <c r="F63" s="99">
        <f>F64+F65+F66+F67+F68+F70+F71</f>
        <v>0</v>
      </c>
      <c r="G63" s="99">
        <f>SUM(G64:G71)</f>
        <v>0</v>
      </c>
      <c r="H63" s="99">
        <f>SUM(H64:H71)</f>
        <v>0</v>
      </c>
      <c r="I63" s="88">
        <f t="shared" si="15"/>
        <v>0</v>
      </c>
    </row>
    <row r="64" spans="2:9" ht="12.75">
      <c r="B64" s="112" t="s">
        <v>331</v>
      </c>
      <c r="C64" s="111"/>
      <c r="D64" s="99"/>
      <c r="E64" s="88"/>
      <c r="F64" s="99">
        <f aca="true" t="shared" si="16" ref="F64:F71">D64+E64</f>
        <v>0</v>
      </c>
      <c r="G64" s="88"/>
      <c r="H64" s="88"/>
      <c r="I64" s="88">
        <f t="shared" si="15"/>
        <v>0</v>
      </c>
    </row>
    <row r="65" spans="2:9" ht="12.75">
      <c r="B65" s="112" t="s">
        <v>330</v>
      </c>
      <c r="C65" s="111"/>
      <c r="D65" s="99"/>
      <c r="E65" s="88"/>
      <c r="F65" s="99">
        <f t="shared" si="16"/>
        <v>0</v>
      </c>
      <c r="G65" s="88"/>
      <c r="H65" s="88"/>
      <c r="I65" s="88">
        <f t="shared" si="15"/>
        <v>0</v>
      </c>
    </row>
    <row r="66" spans="2:9" ht="12.75">
      <c r="B66" s="112" t="s">
        <v>329</v>
      </c>
      <c r="C66" s="111"/>
      <c r="D66" s="99"/>
      <c r="E66" s="88"/>
      <c r="F66" s="99">
        <f t="shared" si="16"/>
        <v>0</v>
      </c>
      <c r="G66" s="88"/>
      <c r="H66" s="88"/>
      <c r="I66" s="88">
        <f t="shared" si="15"/>
        <v>0</v>
      </c>
    </row>
    <row r="67" spans="2:9" ht="12.75">
      <c r="B67" s="112" t="s">
        <v>328</v>
      </c>
      <c r="C67" s="111"/>
      <c r="D67" s="99"/>
      <c r="E67" s="88"/>
      <c r="F67" s="99">
        <f t="shared" si="16"/>
        <v>0</v>
      </c>
      <c r="G67" s="88"/>
      <c r="H67" s="88"/>
      <c r="I67" s="88">
        <f t="shared" si="15"/>
        <v>0</v>
      </c>
    </row>
    <row r="68" spans="2:9" ht="12.75">
      <c r="B68" s="112" t="s">
        <v>327</v>
      </c>
      <c r="C68" s="111"/>
      <c r="D68" s="99"/>
      <c r="E68" s="88"/>
      <c r="F68" s="99">
        <f t="shared" si="16"/>
        <v>0</v>
      </c>
      <c r="G68" s="88"/>
      <c r="H68" s="88"/>
      <c r="I68" s="88">
        <f t="shared" si="15"/>
        <v>0</v>
      </c>
    </row>
    <row r="69" spans="2:9" ht="12.75">
      <c r="B69" s="112" t="s">
        <v>326</v>
      </c>
      <c r="C69" s="111"/>
      <c r="D69" s="99"/>
      <c r="E69" s="88"/>
      <c r="F69" s="99">
        <f t="shared" si="16"/>
        <v>0</v>
      </c>
      <c r="G69" s="88"/>
      <c r="H69" s="88"/>
      <c r="I69" s="88">
        <f t="shared" si="15"/>
        <v>0</v>
      </c>
    </row>
    <row r="70" spans="2:9" ht="12.75">
      <c r="B70" s="112" t="s">
        <v>325</v>
      </c>
      <c r="C70" s="111"/>
      <c r="D70" s="99"/>
      <c r="E70" s="88"/>
      <c r="F70" s="99">
        <f t="shared" si="16"/>
        <v>0</v>
      </c>
      <c r="G70" s="88"/>
      <c r="H70" s="88"/>
      <c r="I70" s="88">
        <f t="shared" si="15"/>
        <v>0</v>
      </c>
    </row>
    <row r="71" spans="2:9" ht="12.75">
      <c r="B71" s="112" t="s">
        <v>324</v>
      </c>
      <c r="C71" s="111"/>
      <c r="D71" s="99"/>
      <c r="E71" s="88"/>
      <c r="F71" s="99">
        <f t="shared" si="16"/>
        <v>0</v>
      </c>
      <c r="G71" s="88"/>
      <c r="H71" s="88"/>
      <c r="I71" s="88">
        <f t="shared" si="15"/>
        <v>0</v>
      </c>
    </row>
    <row r="72" spans="2:9" ht="12.75">
      <c r="B72" s="110" t="s">
        <v>323</v>
      </c>
      <c r="C72" s="109"/>
      <c r="D72" s="99">
        <f>SUM(D73:D75)</f>
        <v>0</v>
      </c>
      <c r="E72" s="99">
        <f>SUM(E73:E75)</f>
        <v>0</v>
      </c>
      <c r="F72" s="99">
        <f>SUM(F73:F75)</f>
        <v>0</v>
      </c>
      <c r="G72" s="99">
        <f>SUM(G73:G75)</f>
        <v>0</v>
      </c>
      <c r="H72" s="99">
        <f>SUM(H73:H75)</f>
        <v>0</v>
      </c>
      <c r="I72" s="88">
        <f t="shared" si="15"/>
        <v>0</v>
      </c>
    </row>
    <row r="73" spans="2:9" ht="12.75">
      <c r="B73" s="112" t="s">
        <v>322</v>
      </c>
      <c r="C73" s="111"/>
      <c r="D73" s="99"/>
      <c r="E73" s="88"/>
      <c r="F73" s="99">
        <f>D73+E73</f>
        <v>0</v>
      </c>
      <c r="G73" s="88"/>
      <c r="H73" s="88"/>
      <c r="I73" s="88">
        <f t="shared" si="15"/>
        <v>0</v>
      </c>
    </row>
    <row r="74" spans="2:9" ht="12.75">
      <c r="B74" s="112" t="s">
        <v>321</v>
      </c>
      <c r="C74" s="111"/>
      <c r="D74" s="99"/>
      <c r="E74" s="88"/>
      <c r="F74" s="99">
        <f>D74+E74</f>
        <v>0</v>
      </c>
      <c r="G74" s="88"/>
      <c r="H74" s="88"/>
      <c r="I74" s="88">
        <f t="shared" si="15"/>
        <v>0</v>
      </c>
    </row>
    <row r="75" spans="2:9" ht="12.75">
      <c r="B75" s="112" t="s">
        <v>320</v>
      </c>
      <c r="C75" s="111"/>
      <c r="D75" s="99"/>
      <c r="E75" s="88"/>
      <c r="F75" s="99">
        <f>D75+E75</f>
        <v>0</v>
      </c>
      <c r="G75" s="88"/>
      <c r="H75" s="88"/>
      <c r="I75" s="88">
        <f t="shared" si="15"/>
        <v>0</v>
      </c>
    </row>
    <row r="76" spans="2:9" ht="12.75">
      <c r="B76" s="110" t="s">
        <v>319</v>
      </c>
      <c r="C76" s="109"/>
      <c r="D76" s="99">
        <f>SUM(D77:D83)</f>
        <v>0</v>
      </c>
      <c r="E76" s="99">
        <f>SUM(E77:E83)</f>
        <v>0</v>
      </c>
      <c r="F76" s="99">
        <f>SUM(F77:F83)</f>
        <v>0</v>
      </c>
      <c r="G76" s="99">
        <f>SUM(G77:G83)</f>
        <v>0</v>
      </c>
      <c r="H76" s="99">
        <f>SUM(H77:H83)</f>
        <v>0</v>
      </c>
      <c r="I76" s="88">
        <f t="shared" si="15"/>
        <v>0</v>
      </c>
    </row>
    <row r="77" spans="2:9" ht="12.75">
      <c r="B77" s="112" t="s">
        <v>318</v>
      </c>
      <c r="C77" s="111"/>
      <c r="D77" s="99"/>
      <c r="E77" s="88"/>
      <c r="F77" s="99">
        <f aca="true" t="shared" si="17" ref="F77:F83">D77+E77</f>
        <v>0</v>
      </c>
      <c r="G77" s="88"/>
      <c r="H77" s="88"/>
      <c r="I77" s="88">
        <f t="shared" si="15"/>
        <v>0</v>
      </c>
    </row>
    <row r="78" spans="2:9" ht="12.75">
      <c r="B78" s="112" t="s">
        <v>317</v>
      </c>
      <c r="C78" s="111"/>
      <c r="D78" s="99"/>
      <c r="E78" s="88"/>
      <c r="F78" s="99">
        <f t="shared" si="17"/>
        <v>0</v>
      </c>
      <c r="G78" s="88"/>
      <c r="H78" s="88"/>
      <c r="I78" s="88">
        <f t="shared" si="15"/>
        <v>0</v>
      </c>
    </row>
    <row r="79" spans="2:9" ht="12.75">
      <c r="B79" s="112" t="s">
        <v>316</v>
      </c>
      <c r="C79" s="111"/>
      <c r="D79" s="99"/>
      <c r="E79" s="88"/>
      <c r="F79" s="99">
        <f t="shared" si="17"/>
        <v>0</v>
      </c>
      <c r="G79" s="88"/>
      <c r="H79" s="88"/>
      <c r="I79" s="88">
        <f t="shared" si="15"/>
        <v>0</v>
      </c>
    </row>
    <row r="80" spans="2:9" ht="12.75">
      <c r="B80" s="112" t="s">
        <v>315</v>
      </c>
      <c r="C80" s="111"/>
      <c r="D80" s="99"/>
      <c r="E80" s="88"/>
      <c r="F80" s="99">
        <f t="shared" si="17"/>
        <v>0</v>
      </c>
      <c r="G80" s="88"/>
      <c r="H80" s="88"/>
      <c r="I80" s="88">
        <f t="shared" si="15"/>
        <v>0</v>
      </c>
    </row>
    <row r="81" spans="2:9" ht="12.75">
      <c r="B81" s="112" t="s">
        <v>314</v>
      </c>
      <c r="C81" s="111"/>
      <c r="D81" s="99"/>
      <c r="E81" s="88"/>
      <c r="F81" s="99">
        <f t="shared" si="17"/>
        <v>0</v>
      </c>
      <c r="G81" s="88"/>
      <c r="H81" s="88"/>
      <c r="I81" s="88">
        <f t="shared" si="15"/>
        <v>0</v>
      </c>
    </row>
    <row r="82" spans="2:9" ht="12.75">
      <c r="B82" s="112" t="s">
        <v>313</v>
      </c>
      <c r="C82" s="111"/>
      <c r="D82" s="99"/>
      <c r="E82" s="88"/>
      <c r="F82" s="99">
        <f t="shared" si="17"/>
        <v>0</v>
      </c>
      <c r="G82" s="88"/>
      <c r="H82" s="88"/>
      <c r="I82" s="88">
        <f t="shared" si="15"/>
        <v>0</v>
      </c>
    </row>
    <row r="83" spans="2:9" ht="12.75">
      <c r="B83" s="112" t="s">
        <v>312</v>
      </c>
      <c r="C83" s="111"/>
      <c r="D83" s="99"/>
      <c r="E83" s="88"/>
      <c r="F83" s="99">
        <f t="shared" si="17"/>
        <v>0</v>
      </c>
      <c r="G83" s="88"/>
      <c r="H83" s="88"/>
      <c r="I83" s="88">
        <f t="shared" si="15"/>
        <v>0</v>
      </c>
    </row>
    <row r="84" spans="2:9" ht="12.75">
      <c r="B84" s="118"/>
      <c r="C84" s="117"/>
      <c r="D84" s="116"/>
      <c r="E84" s="93"/>
      <c r="F84" s="93"/>
      <c r="G84" s="93"/>
      <c r="H84" s="93"/>
      <c r="I84" s="93"/>
    </row>
    <row r="85" spans="2:9" ht="12.75">
      <c r="B85" s="115" t="s">
        <v>385</v>
      </c>
      <c r="C85" s="114"/>
      <c r="D85" s="113">
        <f aca="true" t="shared" si="18" ref="D85:I85">D86+D104+D94+D114+D124+D134+D138+D147+D151</f>
        <v>6063054014</v>
      </c>
      <c r="E85" s="113">
        <f t="shared" si="18"/>
        <v>27315304.740000036</v>
      </c>
      <c r="F85" s="113">
        <f t="shared" si="18"/>
        <v>6090369318.740001</v>
      </c>
      <c r="G85" s="113">
        <f t="shared" si="18"/>
        <v>3407545740.71</v>
      </c>
      <c r="H85" s="113">
        <f t="shared" si="18"/>
        <v>3405784836.79</v>
      </c>
      <c r="I85" s="113">
        <f t="shared" si="18"/>
        <v>2682823578.03</v>
      </c>
    </row>
    <row r="86" spans="2:9" ht="12.75">
      <c r="B86" s="110" t="s">
        <v>384</v>
      </c>
      <c r="C86" s="109"/>
      <c r="D86" s="99">
        <f>SUM(D87:D93)</f>
        <v>5796367419</v>
      </c>
      <c r="E86" s="99">
        <f>SUM(E87:E93)</f>
        <v>3.585591912269592E-08</v>
      </c>
      <c r="F86" s="99">
        <f>SUM(F87:F93)</f>
        <v>5796367419</v>
      </c>
      <c r="G86" s="99">
        <f>SUM(G87:G93)</f>
        <v>3220084703.83</v>
      </c>
      <c r="H86" s="99">
        <f>SUM(H87:H93)</f>
        <v>3220084703.83</v>
      </c>
      <c r="I86" s="88">
        <f aca="true" t="shared" si="19" ref="I86:I117">F86-G86</f>
        <v>2576282715.17</v>
      </c>
    </row>
    <row r="87" spans="2:9" ht="12.75">
      <c r="B87" s="112" t="s">
        <v>383</v>
      </c>
      <c r="C87" s="111"/>
      <c r="D87" s="99">
        <v>2658853042</v>
      </c>
      <c r="E87" s="88">
        <v>-234417361.03</v>
      </c>
      <c r="F87" s="99">
        <f aca="true" t="shared" si="20" ref="F87:F93">D87+E87</f>
        <v>2424435680.97</v>
      </c>
      <c r="G87" s="88">
        <v>2005378029.42</v>
      </c>
      <c r="H87" s="88">
        <v>2005378029.42</v>
      </c>
      <c r="I87" s="88">
        <f t="shared" si="19"/>
        <v>419057651.5499997</v>
      </c>
    </row>
    <row r="88" spans="2:9" ht="12.75">
      <c r="B88" s="112" t="s">
        <v>382</v>
      </c>
      <c r="C88" s="111"/>
      <c r="D88" s="99"/>
      <c r="E88" s="88"/>
      <c r="F88" s="99">
        <f t="shared" si="20"/>
        <v>0</v>
      </c>
      <c r="G88" s="88"/>
      <c r="H88" s="88"/>
      <c r="I88" s="88">
        <f t="shared" si="19"/>
        <v>0</v>
      </c>
    </row>
    <row r="89" spans="2:9" ht="12.75">
      <c r="B89" s="112" t="s">
        <v>381</v>
      </c>
      <c r="C89" s="111"/>
      <c r="D89" s="99">
        <v>1831584368</v>
      </c>
      <c r="E89" s="88">
        <v>-119415885.88</v>
      </c>
      <c r="F89" s="99">
        <f t="shared" si="20"/>
        <v>1712168482.12</v>
      </c>
      <c r="G89" s="88">
        <v>682703331.81</v>
      </c>
      <c r="H89" s="88">
        <v>682703331.81</v>
      </c>
      <c r="I89" s="88">
        <f t="shared" si="19"/>
        <v>1029465150.31</v>
      </c>
    </row>
    <row r="90" spans="2:9" ht="12.75">
      <c r="B90" s="112" t="s">
        <v>380</v>
      </c>
      <c r="C90" s="111"/>
      <c r="D90" s="99"/>
      <c r="E90" s="88"/>
      <c r="F90" s="99">
        <f t="shared" si="20"/>
        <v>0</v>
      </c>
      <c r="G90" s="88"/>
      <c r="H90" s="88"/>
      <c r="I90" s="88">
        <f t="shared" si="19"/>
        <v>0</v>
      </c>
    </row>
    <row r="91" spans="2:9" ht="12.75">
      <c r="B91" s="112" t="s">
        <v>379</v>
      </c>
      <c r="C91" s="111"/>
      <c r="D91" s="99">
        <v>1244244872</v>
      </c>
      <c r="E91" s="88">
        <v>350844737.06</v>
      </c>
      <c r="F91" s="99">
        <f t="shared" si="20"/>
        <v>1595089609.06</v>
      </c>
      <c r="G91" s="88">
        <v>491025401.83</v>
      </c>
      <c r="H91" s="88">
        <v>491025401.83</v>
      </c>
      <c r="I91" s="88">
        <f t="shared" si="19"/>
        <v>1104064207.23</v>
      </c>
    </row>
    <row r="92" spans="2:9" ht="12.75">
      <c r="B92" s="112" t="s">
        <v>378</v>
      </c>
      <c r="C92" s="111"/>
      <c r="D92" s="99"/>
      <c r="E92" s="88"/>
      <c r="F92" s="99">
        <f t="shared" si="20"/>
        <v>0</v>
      </c>
      <c r="G92" s="88"/>
      <c r="H92" s="88"/>
      <c r="I92" s="88">
        <f t="shared" si="19"/>
        <v>0</v>
      </c>
    </row>
    <row r="93" spans="2:9" ht="12.75">
      <c r="B93" s="112" t="s">
        <v>377</v>
      </c>
      <c r="C93" s="111"/>
      <c r="D93" s="99">
        <v>61685137</v>
      </c>
      <c r="E93" s="88">
        <v>2988509.85</v>
      </c>
      <c r="F93" s="99">
        <f t="shared" si="20"/>
        <v>64673646.85</v>
      </c>
      <c r="G93" s="88">
        <v>40977940.77</v>
      </c>
      <c r="H93" s="88">
        <v>40977940.77</v>
      </c>
      <c r="I93" s="88">
        <f t="shared" si="19"/>
        <v>23695706.08</v>
      </c>
    </row>
    <row r="94" spans="2:9" ht="12.75">
      <c r="B94" s="110" t="s">
        <v>376</v>
      </c>
      <c r="C94" s="109"/>
      <c r="D94" s="99">
        <f>SUM(D95:D103)</f>
        <v>69334076</v>
      </c>
      <c r="E94" s="99">
        <f>SUM(E95:E103)</f>
        <v>915347.2999999999</v>
      </c>
      <c r="F94" s="99">
        <f>SUM(F95:F103)</f>
        <v>70249423.3</v>
      </c>
      <c r="G94" s="99">
        <f>SUM(G95:G103)</f>
        <v>24573555.98</v>
      </c>
      <c r="H94" s="99">
        <f>SUM(H95:H103)</f>
        <v>22962308.37</v>
      </c>
      <c r="I94" s="88">
        <f t="shared" si="19"/>
        <v>45675867.31999999</v>
      </c>
    </row>
    <row r="95" spans="2:9" ht="12.75">
      <c r="B95" s="112" t="s">
        <v>375</v>
      </c>
      <c r="C95" s="111"/>
      <c r="D95" s="99">
        <v>13999095</v>
      </c>
      <c r="E95" s="88">
        <v>6370785.95</v>
      </c>
      <c r="F95" s="99">
        <f aca="true" t="shared" si="21" ref="F95:F103">D95+E95</f>
        <v>20369880.95</v>
      </c>
      <c r="G95" s="88">
        <v>2272204.49</v>
      </c>
      <c r="H95" s="88">
        <v>2269788.79</v>
      </c>
      <c r="I95" s="88">
        <f t="shared" si="19"/>
        <v>18097676.46</v>
      </c>
    </row>
    <row r="96" spans="2:9" ht="12.75">
      <c r="B96" s="112" t="s">
        <v>374</v>
      </c>
      <c r="C96" s="111"/>
      <c r="D96" s="99">
        <v>51240000</v>
      </c>
      <c r="E96" s="88">
        <v>-5725538.74</v>
      </c>
      <c r="F96" s="99">
        <f t="shared" si="21"/>
        <v>45514461.26</v>
      </c>
      <c r="G96" s="88">
        <v>21304447.68</v>
      </c>
      <c r="H96" s="88">
        <v>19755962.45</v>
      </c>
      <c r="I96" s="88">
        <f t="shared" si="19"/>
        <v>24210013.58</v>
      </c>
    </row>
    <row r="97" spans="2:9" ht="12.75">
      <c r="B97" s="112" t="s">
        <v>373</v>
      </c>
      <c r="C97" s="111"/>
      <c r="D97" s="99"/>
      <c r="E97" s="88"/>
      <c r="F97" s="99">
        <f t="shared" si="21"/>
        <v>0</v>
      </c>
      <c r="G97" s="88"/>
      <c r="H97" s="88"/>
      <c r="I97" s="88">
        <f t="shared" si="19"/>
        <v>0</v>
      </c>
    </row>
    <row r="98" spans="2:9" ht="12.75">
      <c r="B98" s="112" t="s">
        <v>372</v>
      </c>
      <c r="C98" s="111"/>
      <c r="D98" s="99">
        <v>0</v>
      </c>
      <c r="E98" s="88">
        <v>213833.87</v>
      </c>
      <c r="F98" s="99">
        <f t="shared" si="21"/>
        <v>213833.87</v>
      </c>
      <c r="G98" s="88">
        <v>84933.87</v>
      </c>
      <c r="H98" s="88">
        <v>84933.87</v>
      </c>
      <c r="I98" s="88">
        <f t="shared" si="19"/>
        <v>128900</v>
      </c>
    </row>
    <row r="99" spans="2:9" ht="12.75">
      <c r="B99" s="112" t="s">
        <v>371</v>
      </c>
      <c r="C99" s="111"/>
      <c r="D99" s="99">
        <v>1406870</v>
      </c>
      <c r="E99" s="88">
        <v>117885.72</v>
      </c>
      <c r="F99" s="99">
        <f t="shared" si="21"/>
        <v>1524755.72</v>
      </c>
      <c r="G99" s="88">
        <v>441776.9</v>
      </c>
      <c r="H99" s="88">
        <v>412358.14</v>
      </c>
      <c r="I99" s="88">
        <f t="shared" si="19"/>
        <v>1082978.8199999998</v>
      </c>
    </row>
    <row r="100" spans="2:9" ht="12.75">
      <c r="B100" s="112" t="s">
        <v>370</v>
      </c>
      <c r="C100" s="111"/>
      <c r="D100" s="99">
        <v>750000</v>
      </c>
      <c r="E100" s="88">
        <v>35700</v>
      </c>
      <c r="F100" s="99">
        <f t="shared" si="21"/>
        <v>785700</v>
      </c>
      <c r="G100" s="88">
        <v>17597.5</v>
      </c>
      <c r="H100" s="88">
        <v>17597.5</v>
      </c>
      <c r="I100" s="88">
        <f t="shared" si="19"/>
        <v>768102.5</v>
      </c>
    </row>
    <row r="101" spans="2:9" ht="12.75">
      <c r="B101" s="112" t="s">
        <v>369</v>
      </c>
      <c r="C101" s="111"/>
      <c r="D101" s="99">
        <v>1663740</v>
      </c>
      <c r="E101" s="88">
        <v>-92965.6</v>
      </c>
      <c r="F101" s="99">
        <f t="shared" si="21"/>
        <v>1570774.4</v>
      </c>
      <c r="G101" s="88">
        <v>404807.02</v>
      </c>
      <c r="H101" s="88">
        <v>404807.02</v>
      </c>
      <c r="I101" s="88">
        <f t="shared" si="19"/>
        <v>1165967.38</v>
      </c>
    </row>
    <row r="102" spans="2:9" ht="12.75">
      <c r="B102" s="112" t="s">
        <v>368</v>
      </c>
      <c r="C102" s="111"/>
      <c r="D102" s="99"/>
      <c r="E102" s="88"/>
      <c r="F102" s="99">
        <f t="shared" si="21"/>
        <v>0</v>
      </c>
      <c r="G102" s="88"/>
      <c r="H102" s="88"/>
      <c r="I102" s="88">
        <f t="shared" si="19"/>
        <v>0</v>
      </c>
    </row>
    <row r="103" spans="2:9" ht="12.75">
      <c r="B103" s="112" t="s">
        <v>367</v>
      </c>
      <c r="C103" s="111"/>
      <c r="D103" s="99">
        <v>274371</v>
      </c>
      <c r="E103" s="88">
        <v>-4353.9</v>
      </c>
      <c r="F103" s="99">
        <f t="shared" si="21"/>
        <v>270017.1</v>
      </c>
      <c r="G103" s="88">
        <v>47788.52</v>
      </c>
      <c r="H103" s="88">
        <v>16860.6</v>
      </c>
      <c r="I103" s="88">
        <f t="shared" si="19"/>
        <v>222228.58</v>
      </c>
    </row>
    <row r="104" spans="2:9" ht="12.75">
      <c r="B104" s="110" t="s">
        <v>366</v>
      </c>
      <c r="C104" s="109"/>
      <c r="D104" s="99">
        <f>SUM(D105:D113)</f>
        <v>100578115</v>
      </c>
      <c r="E104" s="99">
        <f>SUM(E105:E113)</f>
        <v>23991082.47</v>
      </c>
      <c r="F104" s="99">
        <f>SUM(F105:F113)</f>
        <v>124569197.47</v>
      </c>
      <c r="G104" s="99">
        <f>SUM(G105:G113)</f>
        <v>105631865.9</v>
      </c>
      <c r="H104" s="99">
        <f>SUM(H105:H113)</f>
        <v>105482209.59</v>
      </c>
      <c r="I104" s="88">
        <f t="shared" si="19"/>
        <v>18937331.569999993</v>
      </c>
    </row>
    <row r="105" spans="2:9" ht="12.75">
      <c r="B105" s="112" t="s">
        <v>365</v>
      </c>
      <c r="C105" s="111"/>
      <c r="D105" s="99">
        <v>40520500</v>
      </c>
      <c r="E105" s="88">
        <v>-7280484.12</v>
      </c>
      <c r="F105" s="88">
        <f aca="true" t="shared" si="22" ref="F105:F113">D105+E105</f>
        <v>33240015.88</v>
      </c>
      <c r="G105" s="88">
        <v>29990957.35</v>
      </c>
      <c r="H105" s="88">
        <v>29939797.75</v>
      </c>
      <c r="I105" s="88">
        <f t="shared" si="19"/>
        <v>3249058.5299999975</v>
      </c>
    </row>
    <row r="106" spans="2:9" ht="12.75">
      <c r="B106" s="112" t="s">
        <v>364</v>
      </c>
      <c r="C106" s="111"/>
      <c r="D106" s="99">
        <v>1650000</v>
      </c>
      <c r="E106" s="88">
        <v>49108.6</v>
      </c>
      <c r="F106" s="88">
        <f t="shared" si="22"/>
        <v>1699108.6</v>
      </c>
      <c r="G106" s="88">
        <v>655539.88</v>
      </c>
      <c r="H106" s="88">
        <v>613109.8</v>
      </c>
      <c r="I106" s="88">
        <f t="shared" si="19"/>
        <v>1043568.7200000001</v>
      </c>
    </row>
    <row r="107" spans="2:9" ht="12.75">
      <c r="B107" s="112" t="s">
        <v>363</v>
      </c>
      <c r="C107" s="111"/>
      <c r="D107" s="99">
        <v>0</v>
      </c>
      <c r="E107" s="88">
        <v>13579682.41</v>
      </c>
      <c r="F107" s="88">
        <f t="shared" si="22"/>
        <v>13579682.41</v>
      </c>
      <c r="G107" s="88">
        <v>3989875.68</v>
      </c>
      <c r="H107" s="88">
        <v>3989875.68</v>
      </c>
      <c r="I107" s="88">
        <f t="shared" si="19"/>
        <v>9589806.73</v>
      </c>
    </row>
    <row r="108" spans="2:9" ht="12.75">
      <c r="B108" s="112" t="s">
        <v>362</v>
      </c>
      <c r="C108" s="111"/>
      <c r="D108" s="99"/>
      <c r="E108" s="88"/>
      <c r="F108" s="88">
        <f t="shared" si="22"/>
        <v>0</v>
      </c>
      <c r="G108" s="88"/>
      <c r="H108" s="88"/>
      <c r="I108" s="88">
        <f t="shared" si="19"/>
        <v>0</v>
      </c>
    </row>
    <row r="109" spans="2:9" ht="12.75">
      <c r="B109" s="112" t="s">
        <v>361</v>
      </c>
      <c r="C109" s="111"/>
      <c r="D109" s="99">
        <v>2335400</v>
      </c>
      <c r="E109" s="88">
        <v>2269293.51</v>
      </c>
      <c r="F109" s="88">
        <f t="shared" si="22"/>
        <v>4604693.51</v>
      </c>
      <c r="G109" s="88">
        <v>1324015.53</v>
      </c>
      <c r="H109" s="88">
        <v>1267948.9</v>
      </c>
      <c r="I109" s="88">
        <f t="shared" si="19"/>
        <v>3280677.9799999995</v>
      </c>
    </row>
    <row r="110" spans="2:9" ht="12.75">
      <c r="B110" s="112" t="s">
        <v>360</v>
      </c>
      <c r="C110" s="111"/>
      <c r="D110" s="99">
        <v>150000</v>
      </c>
      <c r="E110" s="88">
        <v>50000</v>
      </c>
      <c r="F110" s="88">
        <f t="shared" si="22"/>
        <v>200000</v>
      </c>
      <c r="G110" s="88">
        <v>0</v>
      </c>
      <c r="H110" s="88">
        <v>0</v>
      </c>
      <c r="I110" s="88">
        <f t="shared" si="19"/>
        <v>200000</v>
      </c>
    </row>
    <row r="111" spans="2:9" ht="12.75">
      <c r="B111" s="112" t="s">
        <v>359</v>
      </c>
      <c r="C111" s="111"/>
      <c r="D111" s="99">
        <v>310000</v>
      </c>
      <c r="E111" s="88">
        <v>395006.53</v>
      </c>
      <c r="F111" s="88">
        <f t="shared" si="22"/>
        <v>705006.53</v>
      </c>
      <c r="G111" s="88">
        <v>239944.39</v>
      </c>
      <c r="H111" s="88">
        <v>239944.39</v>
      </c>
      <c r="I111" s="88">
        <f t="shared" si="19"/>
        <v>465062.14</v>
      </c>
    </row>
    <row r="112" spans="2:9" ht="12.75">
      <c r="B112" s="112" t="s">
        <v>358</v>
      </c>
      <c r="C112" s="111"/>
      <c r="D112" s="99">
        <v>1500000</v>
      </c>
      <c r="E112" s="88">
        <v>-390842.53</v>
      </c>
      <c r="F112" s="88">
        <f t="shared" si="22"/>
        <v>1109157.47</v>
      </c>
      <c r="G112" s="88">
        <v>0</v>
      </c>
      <c r="H112" s="88">
        <v>0</v>
      </c>
      <c r="I112" s="88">
        <f t="shared" si="19"/>
        <v>1109157.47</v>
      </c>
    </row>
    <row r="113" spans="2:9" ht="12.75">
      <c r="B113" s="112" t="s">
        <v>357</v>
      </c>
      <c r="C113" s="111"/>
      <c r="D113" s="99">
        <v>54112215</v>
      </c>
      <c r="E113" s="88">
        <v>15319318.07</v>
      </c>
      <c r="F113" s="88">
        <f t="shared" si="22"/>
        <v>69431533.07</v>
      </c>
      <c r="G113" s="88">
        <v>69431533.07</v>
      </c>
      <c r="H113" s="88">
        <v>69431533.07</v>
      </c>
      <c r="I113" s="88">
        <f t="shared" si="19"/>
        <v>0</v>
      </c>
    </row>
    <row r="114" spans="2:9" ht="25.5" customHeight="1">
      <c r="B114" s="206" t="s">
        <v>356</v>
      </c>
      <c r="C114" s="207"/>
      <c r="D114" s="99">
        <f>SUM(D115:D123)</f>
        <v>96774404</v>
      </c>
      <c r="E114" s="99">
        <f>SUM(E115:E123)</f>
        <v>0</v>
      </c>
      <c r="F114" s="99">
        <f>SUM(F115:F123)</f>
        <v>96774404</v>
      </c>
      <c r="G114" s="99">
        <f>SUM(G115:G123)</f>
        <v>57255615</v>
      </c>
      <c r="H114" s="99">
        <f>SUM(H115:H123)</f>
        <v>57255615</v>
      </c>
      <c r="I114" s="88">
        <f t="shared" si="19"/>
        <v>39518789</v>
      </c>
    </row>
    <row r="115" spans="2:9" ht="12.75">
      <c r="B115" s="112" t="s">
        <v>355</v>
      </c>
      <c r="C115" s="111"/>
      <c r="D115" s="99">
        <v>96774404</v>
      </c>
      <c r="E115" s="88">
        <v>0</v>
      </c>
      <c r="F115" s="88">
        <f aca="true" t="shared" si="23" ref="F115:F123">D115+E115</f>
        <v>96774404</v>
      </c>
      <c r="G115" s="88">
        <v>57255615</v>
      </c>
      <c r="H115" s="88">
        <v>57255615</v>
      </c>
      <c r="I115" s="88">
        <f t="shared" si="19"/>
        <v>39518789</v>
      </c>
    </row>
    <row r="116" spans="2:9" ht="12.75">
      <c r="B116" s="112" t="s">
        <v>354</v>
      </c>
      <c r="C116" s="111"/>
      <c r="D116" s="99"/>
      <c r="E116" s="88"/>
      <c r="F116" s="88">
        <f t="shared" si="23"/>
        <v>0</v>
      </c>
      <c r="G116" s="88"/>
      <c r="H116" s="88"/>
      <c r="I116" s="88">
        <f t="shared" si="19"/>
        <v>0</v>
      </c>
    </row>
    <row r="117" spans="2:9" ht="12.75">
      <c r="B117" s="112" t="s">
        <v>353</v>
      </c>
      <c r="C117" s="111"/>
      <c r="D117" s="99"/>
      <c r="E117" s="88"/>
      <c r="F117" s="88">
        <f t="shared" si="23"/>
        <v>0</v>
      </c>
      <c r="G117" s="88"/>
      <c r="H117" s="88"/>
      <c r="I117" s="88">
        <f t="shared" si="19"/>
        <v>0</v>
      </c>
    </row>
    <row r="118" spans="2:9" ht="12.75">
      <c r="B118" s="112" t="s">
        <v>352</v>
      </c>
      <c r="C118" s="111"/>
      <c r="D118" s="99"/>
      <c r="E118" s="88"/>
      <c r="F118" s="88">
        <f t="shared" si="23"/>
        <v>0</v>
      </c>
      <c r="G118" s="88"/>
      <c r="H118" s="88"/>
      <c r="I118" s="88">
        <f aca="true" t="shared" si="24" ref="I118:I149">F118-G118</f>
        <v>0</v>
      </c>
    </row>
    <row r="119" spans="2:9" ht="12.75">
      <c r="B119" s="112" t="s">
        <v>351</v>
      </c>
      <c r="C119" s="111"/>
      <c r="D119" s="99"/>
      <c r="E119" s="88"/>
      <c r="F119" s="88">
        <f t="shared" si="23"/>
        <v>0</v>
      </c>
      <c r="G119" s="88"/>
      <c r="H119" s="88"/>
      <c r="I119" s="88">
        <f t="shared" si="24"/>
        <v>0</v>
      </c>
    </row>
    <row r="120" spans="2:9" ht="12.75">
      <c r="B120" s="112" t="s">
        <v>350</v>
      </c>
      <c r="C120" s="111"/>
      <c r="D120" s="99"/>
      <c r="E120" s="88"/>
      <c r="F120" s="88">
        <f t="shared" si="23"/>
        <v>0</v>
      </c>
      <c r="G120" s="88"/>
      <c r="H120" s="88"/>
      <c r="I120" s="88">
        <f t="shared" si="24"/>
        <v>0</v>
      </c>
    </row>
    <row r="121" spans="2:9" ht="12.75">
      <c r="B121" s="112" t="s">
        <v>349</v>
      </c>
      <c r="C121" s="111"/>
      <c r="D121" s="99"/>
      <c r="E121" s="88"/>
      <c r="F121" s="88">
        <f t="shared" si="23"/>
        <v>0</v>
      </c>
      <c r="G121" s="88"/>
      <c r="H121" s="88"/>
      <c r="I121" s="88">
        <f t="shared" si="24"/>
        <v>0</v>
      </c>
    </row>
    <row r="122" spans="2:9" ht="12.75">
      <c r="B122" s="112" t="s">
        <v>348</v>
      </c>
      <c r="C122" s="111"/>
      <c r="D122" s="99"/>
      <c r="E122" s="88"/>
      <c r="F122" s="88">
        <f t="shared" si="23"/>
        <v>0</v>
      </c>
      <c r="G122" s="88"/>
      <c r="H122" s="88"/>
      <c r="I122" s="88">
        <f t="shared" si="24"/>
        <v>0</v>
      </c>
    </row>
    <row r="123" spans="2:9" ht="12.75">
      <c r="B123" s="112" t="s">
        <v>347</v>
      </c>
      <c r="C123" s="111"/>
      <c r="D123" s="99"/>
      <c r="E123" s="88"/>
      <c r="F123" s="88">
        <f t="shared" si="23"/>
        <v>0</v>
      </c>
      <c r="G123" s="88"/>
      <c r="H123" s="88"/>
      <c r="I123" s="88">
        <f t="shared" si="24"/>
        <v>0</v>
      </c>
    </row>
    <row r="124" spans="2:9" ht="12.75">
      <c r="B124" s="110" t="s">
        <v>346</v>
      </c>
      <c r="C124" s="109"/>
      <c r="D124" s="99">
        <f>SUM(D125:D133)</f>
        <v>0</v>
      </c>
      <c r="E124" s="99">
        <f>SUM(E125:E133)</f>
        <v>2408874.97</v>
      </c>
      <c r="F124" s="99">
        <f>SUM(F125:F133)</f>
        <v>2408874.97</v>
      </c>
      <c r="G124" s="99">
        <f>SUM(G125:G133)</f>
        <v>0</v>
      </c>
      <c r="H124" s="99">
        <f>SUM(H125:H133)</f>
        <v>0</v>
      </c>
      <c r="I124" s="88">
        <f t="shared" si="24"/>
        <v>2408874.97</v>
      </c>
    </row>
    <row r="125" spans="2:9" ht="12.75">
      <c r="B125" s="112" t="s">
        <v>345</v>
      </c>
      <c r="C125" s="111"/>
      <c r="D125" s="99">
        <v>0</v>
      </c>
      <c r="E125" s="88">
        <v>1927970.57</v>
      </c>
      <c r="F125" s="88">
        <f aca="true" t="shared" si="25" ref="F125:F133">D125+E125</f>
        <v>1927970.57</v>
      </c>
      <c r="G125" s="88">
        <v>0</v>
      </c>
      <c r="H125" s="88">
        <v>0</v>
      </c>
      <c r="I125" s="88">
        <f t="shared" si="24"/>
        <v>1927970.57</v>
      </c>
    </row>
    <row r="126" spans="2:9" ht="12.75">
      <c r="B126" s="112" t="s">
        <v>344</v>
      </c>
      <c r="C126" s="111"/>
      <c r="D126" s="99">
        <v>0</v>
      </c>
      <c r="E126" s="88">
        <v>370012.32</v>
      </c>
      <c r="F126" s="88">
        <f t="shared" si="25"/>
        <v>370012.32</v>
      </c>
      <c r="G126" s="88">
        <v>0</v>
      </c>
      <c r="H126" s="88">
        <v>0</v>
      </c>
      <c r="I126" s="88">
        <f t="shared" si="24"/>
        <v>370012.32</v>
      </c>
    </row>
    <row r="127" spans="2:9" ht="12.75">
      <c r="B127" s="112" t="s">
        <v>343</v>
      </c>
      <c r="C127" s="111"/>
      <c r="D127" s="99">
        <v>0</v>
      </c>
      <c r="E127" s="88">
        <v>110892.08</v>
      </c>
      <c r="F127" s="88">
        <f t="shared" si="25"/>
        <v>110892.08</v>
      </c>
      <c r="G127" s="88">
        <v>0</v>
      </c>
      <c r="H127" s="88">
        <v>0</v>
      </c>
      <c r="I127" s="88">
        <f t="shared" si="24"/>
        <v>110892.08</v>
      </c>
    </row>
    <row r="128" spans="2:9" ht="12.75">
      <c r="B128" s="112" t="s">
        <v>342</v>
      </c>
      <c r="C128" s="111"/>
      <c r="D128" s="99"/>
      <c r="E128" s="88"/>
      <c r="F128" s="88">
        <f t="shared" si="25"/>
        <v>0</v>
      </c>
      <c r="G128" s="88"/>
      <c r="H128" s="88"/>
      <c r="I128" s="88">
        <f t="shared" si="24"/>
        <v>0</v>
      </c>
    </row>
    <row r="129" spans="2:9" ht="12.75">
      <c r="B129" s="112" t="s">
        <v>341</v>
      </c>
      <c r="C129" s="111"/>
      <c r="D129" s="99"/>
      <c r="E129" s="88"/>
      <c r="F129" s="88">
        <f t="shared" si="25"/>
        <v>0</v>
      </c>
      <c r="G129" s="88"/>
      <c r="H129" s="88"/>
      <c r="I129" s="88">
        <f t="shared" si="24"/>
        <v>0</v>
      </c>
    </row>
    <row r="130" spans="2:9" ht="12.75">
      <c r="B130" s="112" t="s">
        <v>340</v>
      </c>
      <c r="C130" s="111"/>
      <c r="D130" s="99"/>
      <c r="E130" s="88"/>
      <c r="F130" s="88">
        <f t="shared" si="25"/>
        <v>0</v>
      </c>
      <c r="G130" s="88"/>
      <c r="H130" s="88"/>
      <c r="I130" s="88">
        <f t="shared" si="24"/>
        <v>0</v>
      </c>
    </row>
    <row r="131" spans="2:9" ht="12.75">
      <c r="B131" s="112" t="s">
        <v>339</v>
      </c>
      <c r="C131" s="111"/>
      <c r="D131" s="99"/>
      <c r="E131" s="88"/>
      <c r="F131" s="88">
        <f t="shared" si="25"/>
        <v>0</v>
      </c>
      <c r="G131" s="88"/>
      <c r="H131" s="88"/>
      <c r="I131" s="88">
        <f t="shared" si="24"/>
        <v>0</v>
      </c>
    </row>
    <row r="132" spans="2:9" ht="12.75">
      <c r="B132" s="112" t="s">
        <v>338</v>
      </c>
      <c r="C132" s="111"/>
      <c r="D132" s="99"/>
      <c r="E132" s="88"/>
      <c r="F132" s="88">
        <f t="shared" si="25"/>
        <v>0</v>
      </c>
      <c r="G132" s="88"/>
      <c r="H132" s="88"/>
      <c r="I132" s="88">
        <f t="shared" si="24"/>
        <v>0</v>
      </c>
    </row>
    <row r="133" spans="2:9" ht="12.75">
      <c r="B133" s="112" t="s">
        <v>337</v>
      </c>
      <c r="C133" s="111"/>
      <c r="D133" s="99">
        <v>0</v>
      </c>
      <c r="E133" s="88">
        <v>0</v>
      </c>
      <c r="F133" s="88">
        <f t="shared" si="25"/>
        <v>0</v>
      </c>
      <c r="G133" s="88">
        <v>0</v>
      </c>
      <c r="H133" s="88">
        <v>0</v>
      </c>
      <c r="I133" s="88">
        <f t="shared" si="24"/>
        <v>0</v>
      </c>
    </row>
    <row r="134" spans="2:9" ht="12.75">
      <c r="B134" s="110" t="s">
        <v>336</v>
      </c>
      <c r="C134" s="109"/>
      <c r="D134" s="99">
        <f>SUM(D135:D137)</f>
        <v>0</v>
      </c>
      <c r="E134" s="99">
        <f>SUM(E135:E137)</f>
        <v>0</v>
      </c>
      <c r="F134" s="99">
        <f>SUM(F135:F137)</f>
        <v>0</v>
      </c>
      <c r="G134" s="99">
        <f>SUM(G135:G137)</f>
        <v>0</v>
      </c>
      <c r="H134" s="99">
        <f>SUM(H135:H137)</f>
        <v>0</v>
      </c>
      <c r="I134" s="88">
        <f t="shared" si="24"/>
        <v>0</v>
      </c>
    </row>
    <row r="135" spans="2:9" ht="12.75">
      <c r="B135" s="112" t="s">
        <v>335</v>
      </c>
      <c r="C135" s="111"/>
      <c r="D135" s="99"/>
      <c r="E135" s="88"/>
      <c r="F135" s="88">
        <f>D135+E135</f>
        <v>0</v>
      </c>
      <c r="G135" s="88"/>
      <c r="H135" s="88"/>
      <c r="I135" s="88">
        <f t="shared" si="24"/>
        <v>0</v>
      </c>
    </row>
    <row r="136" spans="2:9" ht="12.75">
      <c r="B136" s="112" t="s">
        <v>334</v>
      </c>
      <c r="C136" s="111"/>
      <c r="D136" s="99"/>
      <c r="E136" s="88"/>
      <c r="F136" s="88">
        <f>D136+E136</f>
        <v>0</v>
      </c>
      <c r="G136" s="88"/>
      <c r="H136" s="88"/>
      <c r="I136" s="88">
        <f t="shared" si="24"/>
        <v>0</v>
      </c>
    </row>
    <row r="137" spans="2:9" ht="12.75">
      <c r="B137" s="112" t="s">
        <v>333</v>
      </c>
      <c r="C137" s="111"/>
      <c r="D137" s="99"/>
      <c r="E137" s="88"/>
      <c r="F137" s="88">
        <f>D137+E137</f>
        <v>0</v>
      </c>
      <c r="G137" s="88"/>
      <c r="H137" s="88"/>
      <c r="I137" s="88">
        <f t="shared" si="24"/>
        <v>0</v>
      </c>
    </row>
    <row r="138" spans="2:9" ht="12.75">
      <c r="B138" s="110" t="s">
        <v>332</v>
      </c>
      <c r="C138" s="109"/>
      <c r="D138" s="99">
        <f>SUM(D139:D146)</f>
        <v>0</v>
      </c>
      <c r="E138" s="99">
        <f>SUM(E139:E146)</f>
        <v>0</v>
      </c>
      <c r="F138" s="99">
        <f>F139+F140+F141+F142+F143+F145+F146</f>
        <v>0</v>
      </c>
      <c r="G138" s="99">
        <f>SUM(G139:G146)</f>
        <v>0</v>
      </c>
      <c r="H138" s="99">
        <f>SUM(H139:H146)</f>
        <v>0</v>
      </c>
      <c r="I138" s="88">
        <f t="shared" si="24"/>
        <v>0</v>
      </c>
    </row>
    <row r="139" spans="2:9" ht="12.75">
      <c r="B139" s="112" t="s">
        <v>331</v>
      </c>
      <c r="C139" s="111"/>
      <c r="D139" s="99"/>
      <c r="E139" s="88"/>
      <c r="F139" s="88">
        <f aca="true" t="shared" si="26" ref="F139:F146">D139+E139</f>
        <v>0</v>
      </c>
      <c r="G139" s="88"/>
      <c r="H139" s="88"/>
      <c r="I139" s="88">
        <f t="shared" si="24"/>
        <v>0</v>
      </c>
    </row>
    <row r="140" spans="2:9" ht="12.75">
      <c r="B140" s="112" t="s">
        <v>330</v>
      </c>
      <c r="C140" s="111"/>
      <c r="D140" s="99"/>
      <c r="E140" s="88"/>
      <c r="F140" s="88">
        <f t="shared" si="26"/>
        <v>0</v>
      </c>
      <c r="G140" s="88"/>
      <c r="H140" s="88"/>
      <c r="I140" s="88">
        <f t="shared" si="24"/>
        <v>0</v>
      </c>
    </row>
    <row r="141" spans="2:9" ht="12.75">
      <c r="B141" s="112" t="s">
        <v>329</v>
      </c>
      <c r="C141" s="111"/>
      <c r="D141" s="99"/>
      <c r="E141" s="88"/>
      <c r="F141" s="88">
        <f t="shared" si="26"/>
        <v>0</v>
      </c>
      <c r="G141" s="88"/>
      <c r="H141" s="88"/>
      <c r="I141" s="88">
        <f t="shared" si="24"/>
        <v>0</v>
      </c>
    </row>
    <row r="142" spans="2:9" ht="12.75">
      <c r="B142" s="112" t="s">
        <v>328</v>
      </c>
      <c r="C142" s="111"/>
      <c r="D142" s="99"/>
      <c r="E142" s="88"/>
      <c r="F142" s="88">
        <f t="shared" si="26"/>
        <v>0</v>
      </c>
      <c r="G142" s="88"/>
      <c r="H142" s="88"/>
      <c r="I142" s="88">
        <f t="shared" si="24"/>
        <v>0</v>
      </c>
    </row>
    <row r="143" spans="2:9" ht="12.75">
      <c r="B143" s="112" t="s">
        <v>327</v>
      </c>
      <c r="C143" s="111"/>
      <c r="D143" s="99"/>
      <c r="E143" s="88"/>
      <c r="F143" s="88">
        <f t="shared" si="26"/>
        <v>0</v>
      </c>
      <c r="G143" s="88"/>
      <c r="H143" s="88"/>
      <c r="I143" s="88">
        <f t="shared" si="24"/>
        <v>0</v>
      </c>
    </row>
    <row r="144" spans="2:9" ht="12.75">
      <c r="B144" s="112" t="s">
        <v>326</v>
      </c>
      <c r="C144" s="111"/>
      <c r="D144" s="99"/>
      <c r="E144" s="88"/>
      <c r="F144" s="88">
        <f t="shared" si="26"/>
        <v>0</v>
      </c>
      <c r="G144" s="88"/>
      <c r="H144" s="88"/>
      <c r="I144" s="88">
        <f t="shared" si="24"/>
        <v>0</v>
      </c>
    </row>
    <row r="145" spans="2:9" ht="12.75">
      <c r="B145" s="112" t="s">
        <v>325</v>
      </c>
      <c r="C145" s="111"/>
      <c r="D145" s="99"/>
      <c r="E145" s="88"/>
      <c r="F145" s="88">
        <f t="shared" si="26"/>
        <v>0</v>
      </c>
      <c r="G145" s="88"/>
      <c r="H145" s="88"/>
      <c r="I145" s="88">
        <f t="shared" si="24"/>
        <v>0</v>
      </c>
    </row>
    <row r="146" spans="2:9" ht="12.75">
      <c r="B146" s="112" t="s">
        <v>324</v>
      </c>
      <c r="C146" s="111"/>
      <c r="D146" s="99"/>
      <c r="E146" s="88"/>
      <c r="F146" s="88">
        <f t="shared" si="26"/>
        <v>0</v>
      </c>
      <c r="G146" s="88"/>
      <c r="H146" s="88"/>
      <c r="I146" s="88">
        <f t="shared" si="24"/>
        <v>0</v>
      </c>
    </row>
    <row r="147" spans="2:9" ht="12.75">
      <c r="B147" s="110" t="s">
        <v>323</v>
      </c>
      <c r="C147" s="109"/>
      <c r="D147" s="99">
        <f>SUM(D148:D150)</f>
        <v>0</v>
      </c>
      <c r="E147" s="99">
        <f>SUM(E148:E150)</f>
        <v>0</v>
      </c>
      <c r="F147" s="99">
        <f>SUM(F148:F150)</f>
        <v>0</v>
      </c>
      <c r="G147" s="99">
        <f>SUM(G148:G150)</f>
        <v>0</v>
      </c>
      <c r="H147" s="99">
        <f>SUM(H148:H150)</f>
        <v>0</v>
      </c>
      <c r="I147" s="88">
        <f t="shared" si="24"/>
        <v>0</v>
      </c>
    </row>
    <row r="148" spans="2:9" ht="12.75">
      <c r="B148" s="112" t="s">
        <v>322</v>
      </c>
      <c r="C148" s="111"/>
      <c r="D148" s="99"/>
      <c r="E148" s="88"/>
      <c r="F148" s="88">
        <f>D148+E148</f>
        <v>0</v>
      </c>
      <c r="G148" s="88"/>
      <c r="H148" s="88"/>
      <c r="I148" s="88">
        <f t="shared" si="24"/>
        <v>0</v>
      </c>
    </row>
    <row r="149" spans="2:9" ht="12.75">
      <c r="B149" s="112" t="s">
        <v>321</v>
      </c>
      <c r="C149" s="111"/>
      <c r="D149" s="99"/>
      <c r="E149" s="88"/>
      <c r="F149" s="88">
        <f>D149+E149</f>
        <v>0</v>
      </c>
      <c r="G149" s="88"/>
      <c r="H149" s="88"/>
      <c r="I149" s="88">
        <f t="shared" si="24"/>
        <v>0</v>
      </c>
    </row>
    <row r="150" spans="2:9" ht="12.75">
      <c r="B150" s="112" t="s">
        <v>320</v>
      </c>
      <c r="C150" s="111"/>
      <c r="D150" s="99"/>
      <c r="E150" s="88"/>
      <c r="F150" s="88">
        <f>D150+E150</f>
        <v>0</v>
      </c>
      <c r="G150" s="88"/>
      <c r="H150" s="88"/>
      <c r="I150" s="88">
        <f aca="true" t="shared" si="27" ref="I150:I158">F150-G150</f>
        <v>0</v>
      </c>
    </row>
    <row r="151" spans="2:9" ht="12.75">
      <c r="B151" s="110" t="s">
        <v>319</v>
      </c>
      <c r="C151" s="109"/>
      <c r="D151" s="99">
        <f>SUM(D152:D158)</f>
        <v>0</v>
      </c>
      <c r="E151" s="99">
        <f>SUM(E152:E158)</f>
        <v>0</v>
      </c>
      <c r="F151" s="99">
        <f>SUM(F152:F158)</f>
        <v>0</v>
      </c>
      <c r="G151" s="99">
        <f>SUM(G152:G158)</f>
        <v>0</v>
      </c>
      <c r="H151" s="99">
        <f>SUM(H152:H158)</f>
        <v>0</v>
      </c>
      <c r="I151" s="88">
        <f t="shared" si="27"/>
        <v>0</v>
      </c>
    </row>
    <row r="152" spans="2:9" ht="12.75">
      <c r="B152" s="112" t="s">
        <v>318</v>
      </c>
      <c r="C152" s="111"/>
      <c r="D152" s="99"/>
      <c r="E152" s="88"/>
      <c r="F152" s="88">
        <f aca="true" t="shared" si="28" ref="F152:F158">D152+E152</f>
        <v>0</v>
      </c>
      <c r="G152" s="88"/>
      <c r="H152" s="88"/>
      <c r="I152" s="88">
        <f t="shared" si="27"/>
        <v>0</v>
      </c>
    </row>
    <row r="153" spans="2:9" ht="12.75">
      <c r="B153" s="112" t="s">
        <v>317</v>
      </c>
      <c r="C153" s="111"/>
      <c r="D153" s="99"/>
      <c r="E153" s="88"/>
      <c r="F153" s="88">
        <f t="shared" si="28"/>
        <v>0</v>
      </c>
      <c r="G153" s="88"/>
      <c r="H153" s="88"/>
      <c r="I153" s="88">
        <f t="shared" si="27"/>
        <v>0</v>
      </c>
    </row>
    <row r="154" spans="2:9" ht="12.75">
      <c r="B154" s="112" t="s">
        <v>316</v>
      </c>
      <c r="C154" s="111"/>
      <c r="D154" s="99"/>
      <c r="E154" s="88"/>
      <c r="F154" s="88">
        <f t="shared" si="28"/>
        <v>0</v>
      </c>
      <c r="G154" s="88"/>
      <c r="H154" s="88"/>
      <c r="I154" s="88">
        <f t="shared" si="27"/>
        <v>0</v>
      </c>
    </row>
    <row r="155" spans="2:9" ht="12.75">
      <c r="B155" s="112" t="s">
        <v>315</v>
      </c>
      <c r="C155" s="111"/>
      <c r="D155" s="99"/>
      <c r="E155" s="88"/>
      <c r="F155" s="88">
        <f t="shared" si="28"/>
        <v>0</v>
      </c>
      <c r="G155" s="88"/>
      <c r="H155" s="88"/>
      <c r="I155" s="88">
        <f t="shared" si="27"/>
        <v>0</v>
      </c>
    </row>
    <row r="156" spans="2:9" ht="12.75">
      <c r="B156" s="112" t="s">
        <v>314</v>
      </c>
      <c r="C156" s="111"/>
      <c r="D156" s="99"/>
      <c r="E156" s="88"/>
      <c r="F156" s="88">
        <f t="shared" si="28"/>
        <v>0</v>
      </c>
      <c r="G156" s="88"/>
      <c r="H156" s="88"/>
      <c r="I156" s="88">
        <f t="shared" si="27"/>
        <v>0</v>
      </c>
    </row>
    <row r="157" spans="2:9" ht="12.75">
      <c r="B157" s="112" t="s">
        <v>313</v>
      </c>
      <c r="C157" s="111"/>
      <c r="D157" s="99"/>
      <c r="E157" s="88"/>
      <c r="F157" s="88">
        <f t="shared" si="28"/>
        <v>0</v>
      </c>
      <c r="G157" s="88"/>
      <c r="H157" s="88"/>
      <c r="I157" s="88">
        <f t="shared" si="27"/>
        <v>0</v>
      </c>
    </row>
    <row r="158" spans="2:9" ht="12.75">
      <c r="B158" s="112" t="s">
        <v>312</v>
      </c>
      <c r="C158" s="111"/>
      <c r="D158" s="99"/>
      <c r="E158" s="88"/>
      <c r="F158" s="88">
        <f t="shared" si="28"/>
        <v>0</v>
      </c>
      <c r="G158" s="88"/>
      <c r="H158" s="88"/>
      <c r="I158" s="88">
        <f t="shared" si="27"/>
        <v>0</v>
      </c>
    </row>
    <row r="159" spans="2:9" ht="12.75">
      <c r="B159" s="110"/>
      <c r="C159" s="109"/>
      <c r="D159" s="99"/>
      <c r="E159" s="88"/>
      <c r="F159" s="88"/>
      <c r="G159" s="88"/>
      <c r="H159" s="88"/>
      <c r="I159" s="88"/>
    </row>
    <row r="160" spans="2:9" ht="12.75">
      <c r="B160" s="108" t="s">
        <v>311</v>
      </c>
      <c r="C160" s="107"/>
      <c r="D160" s="106">
        <f aca="true" t="shared" si="29" ref="D160:I160">D10+D85</f>
        <v>6199833761</v>
      </c>
      <c r="E160" s="106">
        <f t="shared" si="29"/>
        <v>54412225.400000036</v>
      </c>
      <c r="F160" s="106">
        <f t="shared" si="29"/>
        <v>6254245986.400001</v>
      </c>
      <c r="G160" s="106">
        <f t="shared" si="29"/>
        <v>3496019142.33</v>
      </c>
      <c r="H160" s="106">
        <f t="shared" si="29"/>
        <v>3492255842.12</v>
      </c>
      <c r="I160" s="106">
        <f t="shared" si="29"/>
        <v>2758226844.07</v>
      </c>
    </row>
    <row r="161" spans="2:9" ht="13.5" thickBot="1">
      <c r="B161" s="105"/>
      <c r="C161" s="104"/>
      <c r="D161" s="103"/>
      <c r="E161" s="84"/>
      <c r="F161" s="84"/>
      <c r="G161" s="84"/>
      <c r="H161" s="84"/>
      <c r="I161" s="84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4" r:id="rId3"/>
  <rowBreaks count="1" manualBreakCount="1">
    <brk id="84" max="255" man="1"/>
  </rowBreaks>
  <legacyDrawing r:id="rId2"/>
  <oleObjects>
    <oleObject progId="Excel.Sheet.12" shapeId="659223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22"/>
  <sheetViews>
    <sheetView zoomScalePageLayoutView="0" workbookViewId="0" topLeftCell="A1">
      <pane ySplit="8" topLeftCell="A159" activePane="bottomLeft" state="frozen"/>
      <selection pane="topLeft" activeCell="Q86" sqref="Q86"/>
      <selection pane="bottomLeft" activeCell="Q86" sqref="Q8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421875" style="1" bestFit="1" customWidth="1"/>
    <col min="4" max="4" width="17.57421875" style="1" bestFit="1" customWidth="1"/>
    <col min="5" max="5" width="18.7109375" style="1" bestFit="1" customWidth="1"/>
    <col min="6" max="6" width="18.28125" style="1" bestFit="1" customWidth="1"/>
    <col min="7" max="7" width="18.710937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211" t="s">
        <v>120</v>
      </c>
      <c r="C2" s="212"/>
      <c r="D2" s="212"/>
      <c r="E2" s="212"/>
      <c r="F2" s="212"/>
      <c r="G2" s="212"/>
      <c r="H2" s="213"/>
    </row>
    <row r="3" spans="2:8" ht="12.75">
      <c r="B3" s="165" t="s">
        <v>392</v>
      </c>
      <c r="C3" s="166"/>
      <c r="D3" s="166"/>
      <c r="E3" s="166"/>
      <c r="F3" s="166"/>
      <c r="G3" s="166"/>
      <c r="H3" s="167"/>
    </row>
    <row r="4" spans="2:8" ht="12.75">
      <c r="B4" s="165" t="s">
        <v>480</v>
      </c>
      <c r="C4" s="166"/>
      <c r="D4" s="166"/>
      <c r="E4" s="166"/>
      <c r="F4" s="166"/>
      <c r="G4" s="166"/>
      <c r="H4" s="167"/>
    </row>
    <row r="5" spans="2:8" ht="12.75">
      <c r="B5" s="165" t="s">
        <v>534</v>
      </c>
      <c r="C5" s="166"/>
      <c r="D5" s="166"/>
      <c r="E5" s="166"/>
      <c r="F5" s="166"/>
      <c r="G5" s="166"/>
      <c r="H5" s="167"/>
    </row>
    <row r="6" spans="2:8" ht="13.5" thickBot="1">
      <c r="B6" s="168" t="s">
        <v>1</v>
      </c>
      <c r="C6" s="169"/>
      <c r="D6" s="169"/>
      <c r="E6" s="169"/>
      <c r="F6" s="169"/>
      <c r="G6" s="169"/>
      <c r="H6" s="170"/>
    </row>
    <row r="7" spans="2:8" ht="13.5" thickBot="1">
      <c r="B7" s="195" t="s">
        <v>2</v>
      </c>
      <c r="C7" s="208" t="s">
        <v>390</v>
      </c>
      <c r="D7" s="209"/>
      <c r="E7" s="209"/>
      <c r="F7" s="209"/>
      <c r="G7" s="210"/>
      <c r="H7" s="195" t="s">
        <v>389</v>
      </c>
    </row>
    <row r="8" spans="2:8" ht="26.25" thickBot="1">
      <c r="B8" s="196"/>
      <c r="C8" s="142" t="s">
        <v>240</v>
      </c>
      <c r="D8" s="142" t="s">
        <v>306</v>
      </c>
      <c r="E8" s="142" t="s">
        <v>305</v>
      </c>
      <c r="F8" s="142" t="s">
        <v>210</v>
      </c>
      <c r="G8" s="142" t="s">
        <v>208</v>
      </c>
      <c r="H8" s="196"/>
    </row>
    <row r="9" spans="2:8" ht="12.75">
      <c r="B9" s="123" t="s">
        <v>479</v>
      </c>
      <c r="C9" s="129">
        <f aca="true" t="shared" si="0" ref="C9:H9">SUM(C10:C94)</f>
        <v>136779747</v>
      </c>
      <c r="D9" s="129">
        <f t="shared" si="0"/>
        <v>27096920.660000004</v>
      </c>
      <c r="E9" s="129">
        <f t="shared" si="0"/>
        <v>163876667.66</v>
      </c>
      <c r="F9" s="129">
        <f t="shared" si="0"/>
        <v>88473401.62000003</v>
      </c>
      <c r="G9" s="129">
        <f t="shared" si="0"/>
        <v>86471005.33000003</v>
      </c>
      <c r="H9" s="129">
        <f t="shared" si="0"/>
        <v>75403266.03999999</v>
      </c>
    </row>
    <row r="10" spans="2:8" ht="12.75" customHeight="1">
      <c r="B10" s="125" t="s">
        <v>477</v>
      </c>
      <c r="C10" s="126">
        <v>3368271.32</v>
      </c>
      <c r="D10" s="126">
        <v>-44660.64</v>
      </c>
      <c r="E10" s="126">
        <f aca="true" t="shared" si="1" ref="E10:E41">C10+D10</f>
        <v>3323610.6799999997</v>
      </c>
      <c r="F10" s="126">
        <v>2104307.61</v>
      </c>
      <c r="G10" s="126">
        <v>2087636.61</v>
      </c>
      <c r="H10" s="88">
        <f aca="true" t="shared" si="2" ref="H10:H41">E10-F10</f>
        <v>1219303.0699999998</v>
      </c>
    </row>
    <row r="11" spans="2:8" ht="12.75">
      <c r="B11" s="125" t="s">
        <v>476</v>
      </c>
      <c r="C11" s="9">
        <v>37000</v>
      </c>
      <c r="D11" s="9">
        <v>-1699.01</v>
      </c>
      <c r="E11" s="9">
        <f t="shared" si="1"/>
        <v>35300.99</v>
      </c>
      <c r="F11" s="9">
        <v>0</v>
      </c>
      <c r="G11" s="9">
        <v>0</v>
      </c>
      <c r="H11" s="88">
        <f t="shared" si="2"/>
        <v>35300.99</v>
      </c>
    </row>
    <row r="12" spans="2:8" ht="12.75">
      <c r="B12" s="125" t="s">
        <v>475</v>
      </c>
      <c r="C12" s="9">
        <v>402052</v>
      </c>
      <c r="D12" s="9">
        <v>-36363</v>
      </c>
      <c r="E12" s="9">
        <f t="shared" si="1"/>
        <v>365689</v>
      </c>
      <c r="F12" s="9">
        <v>164344.65</v>
      </c>
      <c r="G12" s="9">
        <v>164344.65</v>
      </c>
      <c r="H12" s="88">
        <f t="shared" si="2"/>
        <v>201344.35</v>
      </c>
    </row>
    <row r="13" spans="2:8" ht="12.75">
      <c r="B13" s="125" t="s">
        <v>474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88">
        <f t="shared" si="2"/>
        <v>0</v>
      </c>
    </row>
    <row r="14" spans="2:8" ht="12.75">
      <c r="B14" s="125" t="s">
        <v>473</v>
      </c>
      <c r="C14" s="9">
        <v>14000</v>
      </c>
      <c r="D14" s="9">
        <v>35493.58</v>
      </c>
      <c r="E14" s="9">
        <f t="shared" si="1"/>
        <v>49493.58</v>
      </c>
      <c r="F14" s="9">
        <v>37911.02</v>
      </c>
      <c r="G14" s="9">
        <v>37911.02</v>
      </c>
      <c r="H14" s="88">
        <f t="shared" si="2"/>
        <v>11582.560000000005</v>
      </c>
    </row>
    <row r="15" spans="2:8" ht="12.75">
      <c r="B15" s="125" t="s">
        <v>472</v>
      </c>
      <c r="C15" s="9">
        <v>641160</v>
      </c>
      <c r="D15" s="9">
        <v>-131715.21</v>
      </c>
      <c r="E15" s="9">
        <f t="shared" si="1"/>
        <v>509444.79000000004</v>
      </c>
      <c r="F15" s="9">
        <v>144717.96</v>
      </c>
      <c r="G15" s="9">
        <v>137423.11</v>
      </c>
      <c r="H15" s="88">
        <f t="shared" si="2"/>
        <v>364726.8300000001</v>
      </c>
    </row>
    <row r="16" spans="2:8" ht="12.75">
      <c r="B16" s="125" t="s">
        <v>471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88">
        <f t="shared" si="2"/>
        <v>0</v>
      </c>
    </row>
    <row r="17" spans="2:8" ht="12.75">
      <c r="B17" s="125" t="s">
        <v>470</v>
      </c>
      <c r="C17" s="9">
        <v>387548</v>
      </c>
      <c r="D17" s="9">
        <v>41909.15</v>
      </c>
      <c r="E17" s="9">
        <f t="shared" si="1"/>
        <v>429457.15</v>
      </c>
      <c r="F17" s="9">
        <v>291904.08</v>
      </c>
      <c r="G17" s="9">
        <v>291904.08</v>
      </c>
      <c r="H17" s="88">
        <f t="shared" si="2"/>
        <v>137553.07</v>
      </c>
    </row>
    <row r="18" spans="2:8" ht="12.75">
      <c r="B18" s="124" t="s">
        <v>469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12.75">
      <c r="B19" s="124" t="s">
        <v>468</v>
      </c>
      <c r="C19" s="9">
        <v>121507</v>
      </c>
      <c r="D19" s="9">
        <v>163925.64</v>
      </c>
      <c r="E19" s="9">
        <f t="shared" si="1"/>
        <v>285432.64</v>
      </c>
      <c r="F19" s="9">
        <v>207042.48</v>
      </c>
      <c r="G19" s="9">
        <v>207042.48</v>
      </c>
      <c r="H19" s="9">
        <f t="shared" si="2"/>
        <v>78390.16</v>
      </c>
    </row>
    <row r="20" spans="2:8" ht="12.75">
      <c r="B20" s="124" t="s">
        <v>467</v>
      </c>
      <c r="C20" s="9">
        <v>1587736</v>
      </c>
      <c r="D20" s="9">
        <v>144057.07</v>
      </c>
      <c r="E20" s="9">
        <f t="shared" si="1"/>
        <v>1731793.07</v>
      </c>
      <c r="F20" s="9">
        <v>1193766.19</v>
      </c>
      <c r="G20" s="9">
        <v>1180217.39</v>
      </c>
      <c r="H20" s="9">
        <f t="shared" si="2"/>
        <v>538026.8800000001</v>
      </c>
    </row>
    <row r="21" spans="2:8" ht="12.75">
      <c r="B21" s="124" t="s">
        <v>466</v>
      </c>
      <c r="C21" s="9">
        <v>50000</v>
      </c>
      <c r="D21" s="9">
        <v>-50000</v>
      </c>
      <c r="E21" s="9">
        <f t="shared" si="1"/>
        <v>0</v>
      </c>
      <c r="F21" s="9">
        <v>0</v>
      </c>
      <c r="G21" s="9">
        <v>0</v>
      </c>
      <c r="H21" s="9">
        <f t="shared" si="2"/>
        <v>0</v>
      </c>
    </row>
    <row r="22" spans="2:8" ht="12.75">
      <c r="B22" s="124" t="s">
        <v>465</v>
      </c>
      <c r="C22" s="9">
        <v>1500000</v>
      </c>
      <c r="D22" s="9">
        <v>1470689.1</v>
      </c>
      <c r="E22" s="9">
        <f t="shared" si="1"/>
        <v>2970689.1</v>
      </c>
      <c r="F22" s="9">
        <v>880893.74</v>
      </c>
      <c r="G22" s="9">
        <v>880893.74</v>
      </c>
      <c r="H22" s="9">
        <f t="shared" si="2"/>
        <v>2089795.36</v>
      </c>
    </row>
    <row r="23" spans="2:8" ht="12.75">
      <c r="B23" s="124" t="s">
        <v>464</v>
      </c>
      <c r="C23" s="9">
        <v>1997588</v>
      </c>
      <c r="D23" s="9">
        <v>4730.95</v>
      </c>
      <c r="E23" s="9">
        <f t="shared" si="1"/>
        <v>2002318.95</v>
      </c>
      <c r="F23" s="9">
        <v>142123.2</v>
      </c>
      <c r="G23" s="9">
        <v>132843.2</v>
      </c>
      <c r="H23" s="9">
        <f t="shared" si="2"/>
        <v>1860195.75</v>
      </c>
    </row>
    <row r="24" spans="2:8" ht="12.75">
      <c r="B24" s="124" t="s">
        <v>463</v>
      </c>
      <c r="C24" s="9">
        <v>218670</v>
      </c>
      <c r="D24" s="9">
        <v>-11000</v>
      </c>
      <c r="E24" s="9">
        <f t="shared" si="1"/>
        <v>207670</v>
      </c>
      <c r="F24" s="9">
        <v>0</v>
      </c>
      <c r="G24" s="9">
        <v>0</v>
      </c>
      <c r="H24" s="9">
        <f t="shared" si="2"/>
        <v>207670</v>
      </c>
    </row>
    <row r="25" spans="2:8" ht="12.75">
      <c r="B25" s="124" t="s">
        <v>462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ht="12.75">
      <c r="B26" s="124" t="s">
        <v>461</v>
      </c>
      <c r="C26" s="9">
        <v>82348259.24</v>
      </c>
      <c r="D26" s="9">
        <v>5207693.43</v>
      </c>
      <c r="E26" s="9">
        <f t="shared" si="1"/>
        <v>87555952.66999999</v>
      </c>
      <c r="F26" s="9">
        <v>43159336.76</v>
      </c>
      <c r="G26" s="9">
        <v>42322296.24</v>
      </c>
      <c r="H26" s="9">
        <f t="shared" si="2"/>
        <v>44396615.90999999</v>
      </c>
    </row>
    <row r="27" spans="2:8" ht="12.75">
      <c r="B27" s="124" t="s">
        <v>460</v>
      </c>
      <c r="C27" s="9">
        <v>417250</v>
      </c>
      <c r="D27" s="9">
        <v>-118165.72</v>
      </c>
      <c r="E27" s="9">
        <f t="shared" si="1"/>
        <v>299084.28</v>
      </c>
      <c r="F27" s="9">
        <v>13095.31</v>
      </c>
      <c r="G27" s="9">
        <v>8460.58</v>
      </c>
      <c r="H27" s="9">
        <f t="shared" si="2"/>
        <v>285988.97000000003</v>
      </c>
    </row>
    <row r="28" spans="2:8" ht="12.75">
      <c r="B28" s="124" t="s">
        <v>459</v>
      </c>
      <c r="C28" s="9">
        <v>15612854</v>
      </c>
      <c r="D28" s="9">
        <v>7485025.52</v>
      </c>
      <c r="E28" s="9">
        <f t="shared" si="1"/>
        <v>23097879.52</v>
      </c>
      <c r="F28" s="9">
        <v>13307313.42</v>
      </c>
      <c r="G28" s="9">
        <v>13303549.92</v>
      </c>
      <c r="H28" s="9">
        <f t="shared" si="2"/>
        <v>9790566.1</v>
      </c>
    </row>
    <row r="29" spans="2:8" ht="12.75">
      <c r="B29" s="124" t="s">
        <v>458</v>
      </c>
      <c r="C29" s="9">
        <v>103352</v>
      </c>
      <c r="D29" s="9">
        <v>-2466.23</v>
      </c>
      <c r="E29" s="9">
        <f t="shared" si="1"/>
        <v>100885.77</v>
      </c>
      <c r="F29" s="9">
        <v>33662.62</v>
      </c>
      <c r="G29" s="9">
        <v>33662.62</v>
      </c>
      <c r="H29" s="9">
        <f t="shared" si="2"/>
        <v>67223.15</v>
      </c>
    </row>
    <row r="30" spans="2:8" ht="12.75">
      <c r="B30" s="124" t="s">
        <v>457</v>
      </c>
      <c r="C30" s="9">
        <v>3848764.11</v>
      </c>
      <c r="D30" s="9">
        <v>546042.17</v>
      </c>
      <c r="E30" s="9">
        <f t="shared" si="1"/>
        <v>4394806.28</v>
      </c>
      <c r="F30" s="9">
        <v>2761584.7</v>
      </c>
      <c r="G30" s="9">
        <v>2689470.62</v>
      </c>
      <c r="H30" s="9">
        <f t="shared" si="2"/>
        <v>1633221.58</v>
      </c>
    </row>
    <row r="31" spans="2:8" ht="12.75">
      <c r="B31" s="124" t="s">
        <v>456</v>
      </c>
      <c r="C31" s="9">
        <v>150164</v>
      </c>
      <c r="D31" s="9">
        <v>547876.15</v>
      </c>
      <c r="E31" s="9">
        <f t="shared" si="1"/>
        <v>698040.15</v>
      </c>
      <c r="F31" s="9">
        <v>657970.74</v>
      </c>
      <c r="G31" s="9">
        <v>631870.74</v>
      </c>
      <c r="H31" s="9">
        <f t="shared" si="2"/>
        <v>40069.41000000003</v>
      </c>
    </row>
    <row r="32" spans="2:8" ht="12.75">
      <c r="B32" s="124" t="s">
        <v>455</v>
      </c>
      <c r="C32" s="9">
        <v>335070</v>
      </c>
      <c r="D32" s="9">
        <v>474990.39</v>
      </c>
      <c r="E32" s="9">
        <f t="shared" si="1"/>
        <v>810060.39</v>
      </c>
      <c r="F32" s="9">
        <v>738128.58</v>
      </c>
      <c r="G32" s="9">
        <v>724209.74</v>
      </c>
      <c r="H32" s="9">
        <f t="shared" si="2"/>
        <v>71931.81000000006</v>
      </c>
    </row>
    <row r="33" spans="2:8" ht="12.75">
      <c r="B33" s="124" t="s">
        <v>454</v>
      </c>
      <c r="C33" s="9">
        <v>0</v>
      </c>
      <c r="D33" s="9">
        <v>0</v>
      </c>
      <c r="E33" s="9">
        <f t="shared" si="1"/>
        <v>0</v>
      </c>
      <c r="F33" s="9">
        <v>0</v>
      </c>
      <c r="G33" s="9">
        <v>0</v>
      </c>
      <c r="H33" s="9">
        <f t="shared" si="2"/>
        <v>0</v>
      </c>
    </row>
    <row r="34" spans="2:8" ht="12.75">
      <c r="B34" s="124" t="s">
        <v>453</v>
      </c>
      <c r="C34" s="9">
        <v>96462</v>
      </c>
      <c r="D34" s="9">
        <v>26365.06</v>
      </c>
      <c r="E34" s="9">
        <f t="shared" si="1"/>
        <v>122827.06</v>
      </c>
      <c r="F34" s="9">
        <v>52333.1</v>
      </c>
      <c r="G34" s="9">
        <v>52333.1</v>
      </c>
      <c r="H34" s="9">
        <f t="shared" si="2"/>
        <v>70493.95999999999</v>
      </c>
    </row>
    <row r="35" spans="2:8" ht="12.75">
      <c r="B35" s="124" t="s">
        <v>452</v>
      </c>
      <c r="C35" s="9">
        <v>0</v>
      </c>
      <c r="D35" s="9">
        <v>0</v>
      </c>
      <c r="E35" s="9">
        <f t="shared" si="1"/>
        <v>0</v>
      </c>
      <c r="F35" s="9">
        <v>0</v>
      </c>
      <c r="G35" s="9">
        <v>0</v>
      </c>
      <c r="H35" s="9">
        <f t="shared" si="2"/>
        <v>0</v>
      </c>
    </row>
    <row r="36" spans="2:8" ht="12.75">
      <c r="B36" s="124" t="s">
        <v>451</v>
      </c>
      <c r="C36" s="9">
        <v>0</v>
      </c>
      <c r="D36" s="9">
        <v>0</v>
      </c>
      <c r="E36" s="9">
        <f t="shared" si="1"/>
        <v>0</v>
      </c>
      <c r="F36" s="9">
        <v>0</v>
      </c>
      <c r="G36" s="9">
        <v>0</v>
      </c>
      <c r="H36" s="9">
        <f t="shared" si="2"/>
        <v>0</v>
      </c>
    </row>
    <row r="37" spans="2:8" ht="12.75">
      <c r="B37" s="124" t="s">
        <v>450</v>
      </c>
      <c r="C37" s="9">
        <v>2120699</v>
      </c>
      <c r="D37" s="9">
        <v>-1376034.23</v>
      </c>
      <c r="E37" s="9">
        <f t="shared" si="1"/>
        <v>744664.77</v>
      </c>
      <c r="F37" s="9">
        <v>80163.38</v>
      </c>
      <c r="G37" s="9">
        <v>80163.38</v>
      </c>
      <c r="H37" s="9">
        <f t="shared" si="2"/>
        <v>664501.39</v>
      </c>
    </row>
    <row r="38" spans="2:8" ht="12.75">
      <c r="B38" s="124" t="s">
        <v>449</v>
      </c>
      <c r="C38" s="9">
        <v>0</v>
      </c>
      <c r="D38" s="9">
        <v>0</v>
      </c>
      <c r="E38" s="9">
        <f t="shared" si="1"/>
        <v>0</v>
      </c>
      <c r="F38" s="9">
        <v>0</v>
      </c>
      <c r="G38" s="9">
        <v>0</v>
      </c>
      <c r="H38" s="9">
        <f t="shared" si="2"/>
        <v>0</v>
      </c>
    </row>
    <row r="39" spans="2:8" ht="12.75">
      <c r="B39" s="124" t="s">
        <v>448</v>
      </c>
      <c r="C39" s="9">
        <v>1381444.63</v>
      </c>
      <c r="D39" s="9">
        <v>64342.85</v>
      </c>
      <c r="E39" s="9">
        <f t="shared" si="1"/>
        <v>1445787.48</v>
      </c>
      <c r="F39" s="9">
        <v>950717.3</v>
      </c>
      <c r="G39" s="9">
        <v>950717.3</v>
      </c>
      <c r="H39" s="9">
        <f t="shared" si="2"/>
        <v>495070.17999999993</v>
      </c>
    </row>
    <row r="40" spans="2:8" ht="12.75">
      <c r="B40" s="124" t="s">
        <v>447</v>
      </c>
      <c r="C40" s="9">
        <v>79485</v>
      </c>
      <c r="D40" s="9">
        <v>161910.76</v>
      </c>
      <c r="E40" s="9">
        <f t="shared" si="1"/>
        <v>241395.76</v>
      </c>
      <c r="F40" s="9">
        <v>189179.75</v>
      </c>
      <c r="G40" s="9">
        <v>189179.75</v>
      </c>
      <c r="H40" s="9">
        <f t="shared" si="2"/>
        <v>52216.01000000001</v>
      </c>
    </row>
    <row r="41" spans="2:8" ht="12.75">
      <c r="B41" s="124" t="s">
        <v>446</v>
      </c>
      <c r="C41" s="9">
        <v>49336</v>
      </c>
      <c r="D41" s="9">
        <v>60088</v>
      </c>
      <c r="E41" s="9">
        <f t="shared" si="1"/>
        <v>109424</v>
      </c>
      <c r="F41" s="9">
        <v>86629.38</v>
      </c>
      <c r="G41" s="9">
        <v>86629.38</v>
      </c>
      <c r="H41" s="9">
        <f t="shared" si="2"/>
        <v>22794.619999999995</v>
      </c>
    </row>
    <row r="42" spans="2:8" ht="12.75">
      <c r="B42" s="124" t="s">
        <v>445</v>
      </c>
      <c r="C42" s="9">
        <v>105434</v>
      </c>
      <c r="D42" s="9">
        <v>371.93</v>
      </c>
      <c r="E42" s="9">
        <f aca="true" t="shared" si="3" ref="E42:E73">C42+D42</f>
        <v>105805.93</v>
      </c>
      <c r="F42" s="9">
        <v>27305.93</v>
      </c>
      <c r="G42" s="9">
        <v>5620</v>
      </c>
      <c r="H42" s="9">
        <f aca="true" t="shared" si="4" ref="H42:H73">E42-F42</f>
        <v>78500</v>
      </c>
    </row>
    <row r="43" spans="2:8" ht="12.75">
      <c r="B43" s="124" t="s">
        <v>444</v>
      </c>
      <c r="C43" s="9">
        <v>91693</v>
      </c>
      <c r="D43" s="9">
        <v>0</v>
      </c>
      <c r="E43" s="9">
        <f t="shared" si="3"/>
        <v>91693</v>
      </c>
      <c r="F43" s="9">
        <v>5040</v>
      </c>
      <c r="G43" s="9">
        <v>5040</v>
      </c>
      <c r="H43" s="9">
        <f t="shared" si="4"/>
        <v>86653</v>
      </c>
    </row>
    <row r="44" spans="2:8" ht="12.75">
      <c r="B44" s="124" t="s">
        <v>443</v>
      </c>
      <c r="C44" s="9">
        <v>65533</v>
      </c>
      <c r="D44" s="9">
        <v>3828</v>
      </c>
      <c r="E44" s="9">
        <f t="shared" si="3"/>
        <v>69361</v>
      </c>
      <c r="F44" s="9">
        <v>29255.09</v>
      </c>
      <c r="G44" s="9">
        <v>29255.09</v>
      </c>
      <c r="H44" s="9">
        <f t="shared" si="4"/>
        <v>40105.91</v>
      </c>
    </row>
    <row r="45" spans="2:8" ht="12.75">
      <c r="B45" s="124" t="s">
        <v>442</v>
      </c>
      <c r="C45" s="9">
        <v>46883</v>
      </c>
      <c r="D45" s="9">
        <v>53730.57</v>
      </c>
      <c r="E45" s="9">
        <f t="shared" si="3"/>
        <v>100613.57</v>
      </c>
      <c r="F45" s="9">
        <v>69338.37</v>
      </c>
      <c r="G45" s="9">
        <v>47175.6</v>
      </c>
      <c r="H45" s="9">
        <f t="shared" si="4"/>
        <v>31275.20000000001</v>
      </c>
    </row>
    <row r="46" spans="2:8" ht="12.75">
      <c r="B46" s="124" t="s">
        <v>441</v>
      </c>
      <c r="C46" s="9">
        <v>942450.17</v>
      </c>
      <c r="D46" s="9">
        <v>-53233.08</v>
      </c>
      <c r="E46" s="9">
        <f t="shared" si="3"/>
        <v>889217.0900000001</v>
      </c>
      <c r="F46" s="9">
        <v>786659.51</v>
      </c>
      <c r="G46" s="9">
        <v>786659.51</v>
      </c>
      <c r="H46" s="9">
        <f t="shared" si="4"/>
        <v>102557.58000000007</v>
      </c>
    </row>
    <row r="47" spans="2:8" ht="12.75">
      <c r="B47" s="124" t="s">
        <v>440</v>
      </c>
      <c r="C47" s="9">
        <v>32160</v>
      </c>
      <c r="D47" s="9">
        <v>53592.9</v>
      </c>
      <c r="E47" s="9">
        <f t="shared" si="3"/>
        <v>85752.9</v>
      </c>
      <c r="F47" s="9">
        <v>61940.4</v>
      </c>
      <c r="G47" s="9">
        <v>55040.4</v>
      </c>
      <c r="H47" s="9">
        <f t="shared" si="4"/>
        <v>23812.499999999993</v>
      </c>
    </row>
    <row r="48" spans="2:8" ht="12.75">
      <c r="B48" s="124" t="s">
        <v>439</v>
      </c>
      <c r="C48" s="9">
        <v>0</v>
      </c>
      <c r="D48" s="9">
        <v>0</v>
      </c>
      <c r="E48" s="9">
        <f t="shared" si="3"/>
        <v>0</v>
      </c>
      <c r="F48" s="9">
        <v>0</v>
      </c>
      <c r="G48" s="9">
        <v>0</v>
      </c>
      <c r="H48" s="9">
        <f t="shared" si="4"/>
        <v>0</v>
      </c>
    </row>
    <row r="49" spans="2:8" ht="12.75">
      <c r="B49" s="124" t="s">
        <v>438</v>
      </c>
      <c r="C49" s="9">
        <v>0</v>
      </c>
      <c r="D49" s="9">
        <v>0</v>
      </c>
      <c r="E49" s="9">
        <f t="shared" si="3"/>
        <v>0</v>
      </c>
      <c r="F49" s="9">
        <v>0</v>
      </c>
      <c r="G49" s="9">
        <v>0</v>
      </c>
      <c r="H49" s="9">
        <f t="shared" si="4"/>
        <v>0</v>
      </c>
    </row>
    <row r="50" spans="2:8" ht="12.75">
      <c r="B50" s="124" t="s">
        <v>437</v>
      </c>
      <c r="C50" s="9">
        <v>0</v>
      </c>
      <c r="D50" s="9">
        <v>0</v>
      </c>
      <c r="E50" s="9">
        <f t="shared" si="3"/>
        <v>0</v>
      </c>
      <c r="F50" s="9">
        <v>0</v>
      </c>
      <c r="G50" s="9">
        <v>0</v>
      </c>
      <c r="H50" s="9">
        <f t="shared" si="4"/>
        <v>0</v>
      </c>
    </row>
    <row r="51" spans="2:8" ht="12.75">
      <c r="B51" s="124" t="s">
        <v>436</v>
      </c>
      <c r="C51" s="9">
        <v>1131759.47</v>
      </c>
      <c r="D51" s="9">
        <v>152166.09</v>
      </c>
      <c r="E51" s="9">
        <f t="shared" si="3"/>
        <v>1283925.56</v>
      </c>
      <c r="F51" s="9">
        <v>938783.96</v>
      </c>
      <c r="G51" s="9">
        <v>938783.96</v>
      </c>
      <c r="H51" s="9">
        <f t="shared" si="4"/>
        <v>345141.6000000001</v>
      </c>
    </row>
    <row r="52" spans="2:8" ht="12.75">
      <c r="B52" s="124" t="s">
        <v>435</v>
      </c>
      <c r="C52" s="9">
        <v>163346</v>
      </c>
      <c r="D52" s="9">
        <v>45327.8</v>
      </c>
      <c r="E52" s="9">
        <f t="shared" si="3"/>
        <v>208673.8</v>
      </c>
      <c r="F52" s="9">
        <v>97795.01</v>
      </c>
      <c r="G52" s="9">
        <v>51395.01</v>
      </c>
      <c r="H52" s="9">
        <f t="shared" si="4"/>
        <v>110878.79</v>
      </c>
    </row>
    <row r="53" spans="2:8" ht="12.75">
      <c r="B53" s="124" t="s">
        <v>434</v>
      </c>
      <c r="C53" s="9">
        <v>160847</v>
      </c>
      <c r="D53" s="9">
        <v>32897.84</v>
      </c>
      <c r="E53" s="9">
        <f t="shared" si="3"/>
        <v>193744.84</v>
      </c>
      <c r="F53" s="9">
        <v>102295.34</v>
      </c>
      <c r="G53" s="9">
        <v>55895.34</v>
      </c>
      <c r="H53" s="9">
        <f t="shared" si="4"/>
        <v>91449.5</v>
      </c>
    </row>
    <row r="54" spans="2:8" ht="25.5">
      <c r="B54" s="124" t="s">
        <v>433</v>
      </c>
      <c r="C54" s="9">
        <v>180691</v>
      </c>
      <c r="D54" s="9">
        <v>21844</v>
      </c>
      <c r="E54" s="9">
        <f t="shared" si="3"/>
        <v>202535</v>
      </c>
      <c r="F54" s="9">
        <v>102499</v>
      </c>
      <c r="G54" s="9">
        <v>56099</v>
      </c>
      <c r="H54" s="9">
        <f t="shared" si="4"/>
        <v>100036</v>
      </c>
    </row>
    <row r="55" spans="2:8" ht="12.75">
      <c r="B55" s="124" t="s">
        <v>432</v>
      </c>
      <c r="C55" s="9">
        <v>173790</v>
      </c>
      <c r="D55" s="9">
        <v>12900</v>
      </c>
      <c r="E55" s="9">
        <f t="shared" si="3"/>
        <v>186690</v>
      </c>
      <c r="F55" s="9">
        <v>89795</v>
      </c>
      <c r="G55" s="9">
        <v>43395</v>
      </c>
      <c r="H55" s="9">
        <f t="shared" si="4"/>
        <v>96895</v>
      </c>
    </row>
    <row r="56" spans="2:8" ht="12.75">
      <c r="B56" s="124" t="s">
        <v>431</v>
      </c>
      <c r="C56" s="9">
        <v>174678</v>
      </c>
      <c r="D56" s="9">
        <v>34749.98</v>
      </c>
      <c r="E56" s="9">
        <f t="shared" si="3"/>
        <v>209427.98</v>
      </c>
      <c r="F56" s="9">
        <v>112644.98</v>
      </c>
      <c r="G56" s="9">
        <v>66244.98</v>
      </c>
      <c r="H56" s="9">
        <f t="shared" si="4"/>
        <v>96783.00000000001</v>
      </c>
    </row>
    <row r="57" spans="2:8" ht="12.75">
      <c r="B57" s="124" t="s">
        <v>430</v>
      </c>
      <c r="C57" s="9">
        <v>173194.5</v>
      </c>
      <c r="D57" s="9">
        <v>11900</v>
      </c>
      <c r="E57" s="9">
        <f t="shared" si="3"/>
        <v>185094.5</v>
      </c>
      <c r="F57" s="9">
        <v>85139</v>
      </c>
      <c r="G57" s="9">
        <v>38739</v>
      </c>
      <c r="H57" s="9">
        <f t="shared" si="4"/>
        <v>99955.5</v>
      </c>
    </row>
    <row r="58" spans="2:8" ht="12.75">
      <c r="B58" s="124" t="s">
        <v>429</v>
      </c>
      <c r="C58" s="9">
        <v>428088</v>
      </c>
      <c r="D58" s="9">
        <v>0</v>
      </c>
      <c r="E58" s="9">
        <f t="shared" si="3"/>
        <v>428088</v>
      </c>
      <c r="F58" s="9">
        <v>142258.5</v>
      </c>
      <c r="G58" s="9">
        <v>142258.5</v>
      </c>
      <c r="H58" s="9">
        <f t="shared" si="4"/>
        <v>285829.5</v>
      </c>
    </row>
    <row r="59" spans="2:8" ht="12.75">
      <c r="B59" s="124" t="s">
        <v>428</v>
      </c>
      <c r="C59" s="9">
        <v>495712.54</v>
      </c>
      <c r="D59" s="9">
        <v>-76400.66</v>
      </c>
      <c r="E59" s="9">
        <f t="shared" si="3"/>
        <v>419311.88</v>
      </c>
      <c r="F59" s="9">
        <v>353097.51</v>
      </c>
      <c r="G59" s="9">
        <v>353097.51</v>
      </c>
      <c r="H59" s="9">
        <f t="shared" si="4"/>
        <v>66214.37</v>
      </c>
    </row>
    <row r="60" spans="2:8" ht="12.75">
      <c r="B60" s="124" t="s">
        <v>427</v>
      </c>
      <c r="C60" s="9">
        <v>392517.37</v>
      </c>
      <c r="D60" s="9">
        <v>354928.71</v>
      </c>
      <c r="E60" s="9">
        <f t="shared" si="3"/>
        <v>747446.0800000001</v>
      </c>
      <c r="F60" s="9">
        <v>685663.07</v>
      </c>
      <c r="G60" s="9">
        <v>685663.07</v>
      </c>
      <c r="H60" s="9">
        <f t="shared" si="4"/>
        <v>61783.010000000126</v>
      </c>
    </row>
    <row r="61" spans="2:8" ht="12.75">
      <c r="B61" s="124" t="s">
        <v>426</v>
      </c>
      <c r="C61" s="9">
        <v>2324844.46</v>
      </c>
      <c r="D61" s="9">
        <v>9364.06</v>
      </c>
      <c r="E61" s="9">
        <f t="shared" si="3"/>
        <v>2334208.52</v>
      </c>
      <c r="F61" s="9">
        <v>744029.57</v>
      </c>
      <c r="G61" s="9">
        <v>743794.25</v>
      </c>
      <c r="H61" s="9">
        <f t="shared" si="4"/>
        <v>1590178.9500000002</v>
      </c>
    </row>
    <row r="62" spans="2:8" ht="12.75">
      <c r="B62" s="124" t="s">
        <v>425</v>
      </c>
      <c r="C62" s="9">
        <v>1425444</v>
      </c>
      <c r="D62" s="9">
        <v>-602549</v>
      </c>
      <c r="E62" s="9">
        <f t="shared" si="3"/>
        <v>822895</v>
      </c>
      <c r="F62" s="9">
        <v>111947.66</v>
      </c>
      <c r="G62" s="9">
        <v>111947.66</v>
      </c>
      <c r="H62" s="9">
        <f t="shared" si="4"/>
        <v>710947.34</v>
      </c>
    </row>
    <row r="63" spans="2:8" ht="12.75">
      <c r="B63" s="124" t="s">
        <v>424</v>
      </c>
      <c r="C63" s="9">
        <v>0</v>
      </c>
      <c r="D63" s="9">
        <v>0</v>
      </c>
      <c r="E63" s="9">
        <f t="shared" si="3"/>
        <v>0</v>
      </c>
      <c r="F63" s="9">
        <v>0</v>
      </c>
      <c r="G63" s="9">
        <v>0</v>
      </c>
      <c r="H63" s="9">
        <f t="shared" si="4"/>
        <v>0</v>
      </c>
    </row>
    <row r="64" spans="2:8" ht="12.75">
      <c r="B64" s="124" t="s">
        <v>423</v>
      </c>
      <c r="C64" s="9">
        <v>148731</v>
      </c>
      <c r="D64" s="9">
        <v>0</v>
      </c>
      <c r="E64" s="9">
        <f t="shared" si="3"/>
        <v>148731</v>
      </c>
      <c r="F64" s="9">
        <v>0</v>
      </c>
      <c r="G64" s="9">
        <v>0</v>
      </c>
      <c r="H64" s="9">
        <f t="shared" si="4"/>
        <v>148731</v>
      </c>
    </row>
    <row r="65" spans="2:8" ht="12.75">
      <c r="B65" s="124" t="s">
        <v>422</v>
      </c>
      <c r="C65" s="9">
        <v>776005</v>
      </c>
      <c r="D65" s="9">
        <v>18325.63</v>
      </c>
      <c r="E65" s="9">
        <f t="shared" si="3"/>
        <v>794330.63</v>
      </c>
      <c r="F65" s="9">
        <v>668059.01</v>
      </c>
      <c r="G65" s="9">
        <v>668059.01</v>
      </c>
      <c r="H65" s="9">
        <f t="shared" si="4"/>
        <v>126271.62</v>
      </c>
    </row>
    <row r="66" spans="2:8" ht="12.75">
      <c r="B66" s="124" t="s">
        <v>421</v>
      </c>
      <c r="C66" s="9">
        <v>5166</v>
      </c>
      <c r="D66" s="9">
        <v>0</v>
      </c>
      <c r="E66" s="9">
        <f t="shared" si="3"/>
        <v>5166</v>
      </c>
      <c r="F66" s="9">
        <v>0</v>
      </c>
      <c r="G66" s="9">
        <v>0</v>
      </c>
      <c r="H66" s="9">
        <f t="shared" si="4"/>
        <v>5166</v>
      </c>
    </row>
    <row r="67" spans="2:8" ht="12.75">
      <c r="B67" s="124" t="s">
        <v>420</v>
      </c>
      <c r="C67" s="9">
        <v>2099335.67</v>
      </c>
      <c r="D67" s="9">
        <v>178560.21</v>
      </c>
      <c r="E67" s="9">
        <f t="shared" si="3"/>
        <v>2277895.88</v>
      </c>
      <c r="F67" s="9">
        <v>1472040.54</v>
      </c>
      <c r="G67" s="9">
        <v>1472040.54</v>
      </c>
      <c r="H67" s="9">
        <f t="shared" si="4"/>
        <v>805855.3399999999</v>
      </c>
    </row>
    <row r="68" spans="2:8" ht="12.75">
      <c r="B68" s="124" t="s">
        <v>419</v>
      </c>
      <c r="C68" s="9">
        <v>0</v>
      </c>
      <c r="D68" s="9">
        <v>0</v>
      </c>
      <c r="E68" s="9">
        <f t="shared" si="3"/>
        <v>0</v>
      </c>
      <c r="F68" s="9">
        <v>0</v>
      </c>
      <c r="G68" s="9">
        <v>0</v>
      </c>
      <c r="H68" s="9">
        <f t="shared" si="4"/>
        <v>0</v>
      </c>
    </row>
    <row r="69" spans="2:8" ht="12.75">
      <c r="B69" s="124" t="s">
        <v>418</v>
      </c>
      <c r="C69" s="9">
        <v>0</v>
      </c>
      <c r="D69" s="9">
        <v>0</v>
      </c>
      <c r="E69" s="9">
        <f t="shared" si="3"/>
        <v>0</v>
      </c>
      <c r="F69" s="9">
        <v>0</v>
      </c>
      <c r="G69" s="9">
        <v>0</v>
      </c>
      <c r="H69" s="9">
        <f t="shared" si="4"/>
        <v>0</v>
      </c>
    </row>
    <row r="70" spans="2:8" ht="12.75">
      <c r="B70" s="124" t="s">
        <v>417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9">
        <f t="shared" si="4"/>
        <v>0</v>
      </c>
    </row>
    <row r="71" spans="2:8" ht="12.75">
      <c r="B71" s="124" t="s">
        <v>416</v>
      </c>
      <c r="C71" s="9">
        <v>3372771.52</v>
      </c>
      <c r="D71" s="9">
        <v>1234766.27</v>
      </c>
      <c r="E71" s="9">
        <f t="shared" si="3"/>
        <v>4607537.79</v>
      </c>
      <c r="F71" s="9">
        <v>2859551.27</v>
      </c>
      <c r="G71" s="9">
        <v>2255767.64</v>
      </c>
      <c r="H71" s="9">
        <f t="shared" si="4"/>
        <v>1747986.52</v>
      </c>
    </row>
    <row r="72" spans="2:8" ht="12.75">
      <c r="B72" s="124" t="s">
        <v>415</v>
      </c>
      <c r="C72" s="9">
        <v>0</v>
      </c>
      <c r="D72" s="9">
        <v>0</v>
      </c>
      <c r="E72" s="9">
        <f t="shared" si="3"/>
        <v>0</v>
      </c>
      <c r="F72" s="9">
        <v>0</v>
      </c>
      <c r="G72" s="9">
        <v>0</v>
      </c>
      <c r="H72" s="9">
        <f t="shared" si="4"/>
        <v>0</v>
      </c>
    </row>
    <row r="73" spans="2:8" ht="12.75">
      <c r="B73" s="124" t="s">
        <v>414</v>
      </c>
      <c r="C73" s="9">
        <v>0</v>
      </c>
      <c r="D73" s="9">
        <v>87522.63</v>
      </c>
      <c r="E73" s="9">
        <f t="shared" si="3"/>
        <v>87522.63</v>
      </c>
      <c r="F73" s="9">
        <v>87522.62</v>
      </c>
      <c r="G73" s="9">
        <v>67220.62</v>
      </c>
      <c r="H73" s="9">
        <f t="shared" si="4"/>
        <v>0.010000000009313226</v>
      </c>
    </row>
    <row r="74" spans="2:8" ht="12.75">
      <c r="B74" s="124" t="s">
        <v>413</v>
      </c>
      <c r="C74" s="9">
        <v>0</v>
      </c>
      <c r="D74" s="9">
        <v>0</v>
      </c>
      <c r="E74" s="9">
        <f aca="true" t="shared" si="5" ref="E74:E94">C74+D74</f>
        <v>0</v>
      </c>
      <c r="F74" s="9">
        <v>0</v>
      </c>
      <c r="G74" s="9">
        <v>0</v>
      </c>
      <c r="H74" s="9">
        <f aca="true" t="shared" si="6" ref="H74:H94">E74-F74</f>
        <v>0</v>
      </c>
    </row>
    <row r="75" spans="2:8" ht="12.75">
      <c r="B75" s="124" t="s">
        <v>412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2.75">
      <c r="B76" s="124" t="s">
        <v>411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25.5">
      <c r="B77" s="124" t="s">
        <v>410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2.75">
      <c r="B78" s="124" t="s">
        <v>409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2.75">
      <c r="B79" s="124" t="s">
        <v>408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ht="25.5">
      <c r="B80" s="124" t="s">
        <v>407</v>
      </c>
      <c r="C80" s="9">
        <v>0</v>
      </c>
      <c r="D80" s="9">
        <v>0</v>
      </c>
      <c r="E80" s="9">
        <f t="shared" si="5"/>
        <v>0</v>
      </c>
      <c r="F80" s="9">
        <v>0</v>
      </c>
      <c r="G80" s="9">
        <v>0</v>
      </c>
      <c r="H80" s="9">
        <f t="shared" si="6"/>
        <v>0</v>
      </c>
    </row>
    <row r="81" spans="2:8" ht="12.75">
      <c r="B81" s="124" t="s">
        <v>406</v>
      </c>
      <c r="C81" s="9">
        <v>0</v>
      </c>
      <c r="D81" s="9">
        <v>0</v>
      </c>
      <c r="E81" s="9">
        <f t="shared" si="5"/>
        <v>0</v>
      </c>
      <c r="F81" s="9">
        <v>0</v>
      </c>
      <c r="G81" s="9">
        <v>0</v>
      </c>
      <c r="H81" s="9">
        <f t="shared" si="6"/>
        <v>0</v>
      </c>
    </row>
    <row r="82" spans="2:8" ht="25.5">
      <c r="B82" s="124" t="s">
        <v>405</v>
      </c>
      <c r="C82" s="9">
        <v>0</v>
      </c>
      <c r="D82" s="9">
        <v>0</v>
      </c>
      <c r="E82" s="9">
        <f t="shared" si="5"/>
        <v>0</v>
      </c>
      <c r="F82" s="9">
        <v>0</v>
      </c>
      <c r="G82" s="9">
        <v>0</v>
      </c>
      <c r="H82" s="9">
        <f t="shared" si="6"/>
        <v>0</v>
      </c>
    </row>
    <row r="83" spans="2:8" ht="12.75">
      <c r="B83" s="124" t="s">
        <v>404</v>
      </c>
      <c r="C83" s="9">
        <v>0</v>
      </c>
      <c r="D83" s="9">
        <v>0</v>
      </c>
      <c r="E83" s="9">
        <f t="shared" si="5"/>
        <v>0</v>
      </c>
      <c r="F83" s="9">
        <v>0</v>
      </c>
      <c r="G83" s="9">
        <v>0</v>
      </c>
      <c r="H83" s="9">
        <f t="shared" si="6"/>
        <v>0</v>
      </c>
    </row>
    <row r="84" spans="2:8" ht="12.75">
      <c r="B84" s="124" t="s">
        <v>403</v>
      </c>
      <c r="C84" s="9">
        <v>0</v>
      </c>
      <c r="D84" s="9">
        <v>0</v>
      </c>
      <c r="E84" s="9">
        <f t="shared" si="5"/>
        <v>0</v>
      </c>
      <c r="F84" s="9">
        <v>0</v>
      </c>
      <c r="G84" s="9">
        <v>0</v>
      </c>
      <c r="H84" s="9">
        <f t="shared" si="6"/>
        <v>0</v>
      </c>
    </row>
    <row r="85" spans="2:8" ht="25.5">
      <c r="B85" s="124" t="s">
        <v>402</v>
      </c>
      <c r="C85" s="9">
        <v>0</v>
      </c>
      <c r="D85" s="9">
        <v>0</v>
      </c>
      <c r="E85" s="9">
        <f t="shared" si="5"/>
        <v>0</v>
      </c>
      <c r="F85" s="9">
        <v>0</v>
      </c>
      <c r="G85" s="9">
        <v>0</v>
      </c>
      <c r="H85" s="9">
        <f t="shared" si="6"/>
        <v>0</v>
      </c>
    </row>
    <row r="86" spans="2:8" ht="25.5">
      <c r="B86" s="124" t="s">
        <v>401</v>
      </c>
      <c r="C86" s="9">
        <v>0</v>
      </c>
      <c r="D86" s="9">
        <v>10859291</v>
      </c>
      <c r="E86" s="9">
        <f t="shared" si="5"/>
        <v>10859291</v>
      </c>
      <c r="F86" s="9">
        <v>10859291</v>
      </c>
      <c r="G86" s="9">
        <v>10859291</v>
      </c>
      <c r="H86" s="9">
        <f t="shared" si="6"/>
        <v>0</v>
      </c>
    </row>
    <row r="87" spans="2:8" ht="25.5">
      <c r="B87" s="124" t="s">
        <v>400</v>
      </c>
      <c r="C87" s="9">
        <v>0</v>
      </c>
      <c r="D87" s="9">
        <v>0</v>
      </c>
      <c r="E87" s="9">
        <f t="shared" si="5"/>
        <v>0</v>
      </c>
      <c r="F87" s="9">
        <v>0</v>
      </c>
      <c r="G87" s="9">
        <v>0</v>
      </c>
      <c r="H87" s="9">
        <f t="shared" si="6"/>
        <v>0</v>
      </c>
    </row>
    <row r="88" spans="2:8" ht="25.5">
      <c r="B88" s="124" t="s">
        <v>399</v>
      </c>
      <c r="C88" s="9">
        <v>0</v>
      </c>
      <c r="D88" s="9">
        <v>0</v>
      </c>
      <c r="E88" s="9">
        <f t="shared" si="5"/>
        <v>0</v>
      </c>
      <c r="F88" s="9">
        <v>0</v>
      </c>
      <c r="G88" s="9">
        <v>0</v>
      </c>
      <c r="H88" s="9">
        <f t="shared" si="6"/>
        <v>0</v>
      </c>
    </row>
    <row r="89" spans="2:8" ht="25.5">
      <c r="B89" s="124" t="s">
        <v>398</v>
      </c>
      <c r="C89" s="9">
        <v>0</v>
      </c>
      <c r="D89" s="9">
        <v>0</v>
      </c>
      <c r="E89" s="9">
        <f t="shared" si="5"/>
        <v>0</v>
      </c>
      <c r="F89" s="9">
        <v>0</v>
      </c>
      <c r="G89" s="9">
        <v>0</v>
      </c>
      <c r="H89" s="9">
        <f t="shared" si="6"/>
        <v>0</v>
      </c>
    </row>
    <row r="90" spans="2:8" ht="25.5">
      <c r="B90" s="124" t="s">
        <v>397</v>
      </c>
      <c r="C90" s="9">
        <v>0</v>
      </c>
      <c r="D90" s="9">
        <v>0</v>
      </c>
      <c r="E90" s="9">
        <f t="shared" si="5"/>
        <v>0</v>
      </c>
      <c r="F90" s="9">
        <v>0</v>
      </c>
      <c r="G90" s="9">
        <v>0</v>
      </c>
      <c r="H90" s="9">
        <f t="shared" si="6"/>
        <v>0</v>
      </c>
    </row>
    <row r="91" spans="2:8" ht="25.5">
      <c r="B91" s="124" t="s">
        <v>396</v>
      </c>
      <c r="C91" s="9">
        <v>0</v>
      </c>
      <c r="D91" s="9">
        <v>0</v>
      </c>
      <c r="E91" s="9">
        <f t="shared" si="5"/>
        <v>0</v>
      </c>
      <c r="F91" s="9">
        <v>0</v>
      </c>
      <c r="G91" s="9">
        <v>0</v>
      </c>
      <c r="H91" s="9">
        <f t="shared" si="6"/>
        <v>0</v>
      </c>
    </row>
    <row r="92" spans="2:8" ht="25.5">
      <c r="B92" s="124" t="s">
        <v>395</v>
      </c>
      <c r="C92" s="9">
        <v>0</v>
      </c>
      <c r="D92" s="9">
        <v>0</v>
      </c>
      <c r="E92" s="9">
        <f t="shared" si="5"/>
        <v>0</v>
      </c>
      <c r="F92" s="9">
        <v>0</v>
      </c>
      <c r="G92" s="9">
        <v>0</v>
      </c>
      <c r="H92" s="9">
        <f t="shared" si="6"/>
        <v>0</v>
      </c>
    </row>
    <row r="93" spans="2:8" ht="12.75">
      <c r="B93" s="124" t="s">
        <v>394</v>
      </c>
      <c r="C93" s="9">
        <v>0</v>
      </c>
      <c r="D93" s="9">
        <v>0</v>
      </c>
      <c r="E93" s="9">
        <f t="shared" si="5"/>
        <v>0</v>
      </c>
      <c r="F93" s="9">
        <v>0</v>
      </c>
      <c r="G93" s="9">
        <v>0</v>
      </c>
      <c r="H93" s="9">
        <f t="shared" si="6"/>
        <v>0</v>
      </c>
    </row>
    <row r="94" spans="2:8" ht="12.75">
      <c r="B94" s="124" t="s">
        <v>393</v>
      </c>
      <c r="C94" s="9">
        <v>5000000</v>
      </c>
      <c r="D94" s="9">
        <v>0</v>
      </c>
      <c r="E94" s="9">
        <f t="shared" si="5"/>
        <v>5000000</v>
      </c>
      <c r="F94" s="9">
        <v>784323.31</v>
      </c>
      <c r="G94" s="9">
        <v>739762.99</v>
      </c>
      <c r="H94" s="9">
        <f t="shared" si="6"/>
        <v>4215676.6899999995</v>
      </c>
    </row>
    <row r="95" spans="2:8" ht="12.75">
      <c r="B95" s="128" t="s">
        <v>478</v>
      </c>
      <c r="C95" s="127">
        <f aca="true" t="shared" si="7" ref="C95:H95">SUM(C96:C180)</f>
        <v>6063054014.000001</v>
      </c>
      <c r="D95" s="127">
        <f t="shared" si="7"/>
        <v>27315304.740000024</v>
      </c>
      <c r="E95" s="127">
        <f t="shared" si="7"/>
        <v>6090369318.740002</v>
      </c>
      <c r="F95" s="127">
        <f t="shared" si="7"/>
        <v>3407545740.71</v>
      </c>
      <c r="G95" s="127">
        <f t="shared" si="7"/>
        <v>3405784836.789999</v>
      </c>
      <c r="H95" s="127">
        <f t="shared" si="7"/>
        <v>2682823578.0299997</v>
      </c>
    </row>
    <row r="96" spans="2:8" ht="12.75">
      <c r="B96" s="125" t="s">
        <v>477</v>
      </c>
      <c r="C96" s="126">
        <v>394806</v>
      </c>
      <c r="D96" s="126">
        <v>-190000</v>
      </c>
      <c r="E96" s="126">
        <f aca="true" t="shared" si="8" ref="E96:E127">C96+D96</f>
        <v>204806</v>
      </c>
      <c r="F96" s="126">
        <v>116795.16</v>
      </c>
      <c r="G96" s="126">
        <v>116795.16</v>
      </c>
      <c r="H96" s="88">
        <f aca="true" t="shared" si="9" ref="H96:H127">E96-F96</f>
        <v>88010.84</v>
      </c>
    </row>
    <row r="97" spans="2:8" ht="12.75">
      <c r="B97" s="125" t="s">
        <v>476</v>
      </c>
      <c r="C97" s="126">
        <v>210670</v>
      </c>
      <c r="D97" s="126">
        <v>0</v>
      </c>
      <c r="E97" s="126">
        <f t="shared" si="8"/>
        <v>210670</v>
      </c>
      <c r="F97" s="126">
        <v>25890.58</v>
      </c>
      <c r="G97" s="126">
        <v>25890.58</v>
      </c>
      <c r="H97" s="88">
        <f t="shared" si="9"/>
        <v>184779.41999999998</v>
      </c>
    </row>
    <row r="98" spans="2:8" ht="12.75">
      <c r="B98" s="125" t="s">
        <v>475</v>
      </c>
      <c r="C98" s="126">
        <v>625400</v>
      </c>
      <c r="D98" s="126">
        <v>2088</v>
      </c>
      <c r="E98" s="126">
        <f t="shared" si="8"/>
        <v>627488</v>
      </c>
      <c r="F98" s="126">
        <v>36131.76</v>
      </c>
      <c r="G98" s="126">
        <v>36131.76</v>
      </c>
      <c r="H98" s="88">
        <f t="shared" si="9"/>
        <v>591356.24</v>
      </c>
    </row>
    <row r="99" spans="2:8" ht="12.75">
      <c r="B99" s="125" t="s">
        <v>474</v>
      </c>
      <c r="C99" s="126">
        <v>0</v>
      </c>
      <c r="D99" s="126">
        <v>0</v>
      </c>
      <c r="E99" s="126">
        <f t="shared" si="8"/>
        <v>0</v>
      </c>
      <c r="F99" s="126">
        <v>0</v>
      </c>
      <c r="G99" s="126">
        <v>0</v>
      </c>
      <c r="H99" s="88">
        <f t="shared" si="9"/>
        <v>0</v>
      </c>
    </row>
    <row r="100" spans="2:8" ht="12.75">
      <c r="B100" s="125" t="s">
        <v>473</v>
      </c>
      <c r="C100" s="9">
        <v>8400</v>
      </c>
      <c r="D100" s="9">
        <v>1159.22</v>
      </c>
      <c r="E100" s="9">
        <f t="shared" si="8"/>
        <v>9559.22</v>
      </c>
      <c r="F100" s="9">
        <v>7072.12</v>
      </c>
      <c r="G100" s="9">
        <v>7072.12</v>
      </c>
      <c r="H100" s="88">
        <f t="shared" si="9"/>
        <v>2487.0999999999995</v>
      </c>
    </row>
    <row r="101" spans="2:8" ht="12.75">
      <c r="B101" s="125" t="s">
        <v>472</v>
      </c>
      <c r="C101" s="9">
        <v>331604</v>
      </c>
      <c r="D101" s="9">
        <v>-17008.5</v>
      </c>
      <c r="E101" s="9">
        <f t="shared" si="8"/>
        <v>314595.5</v>
      </c>
      <c r="F101" s="9">
        <v>17826</v>
      </c>
      <c r="G101" s="9">
        <v>17826</v>
      </c>
      <c r="H101" s="88">
        <f t="shared" si="9"/>
        <v>296769.5</v>
      </c>
    </row>
    <row r="102" spans="2:8" ht="12.75">
      <c r="B102" s="125" t="s">
        <v>471</v>
      </c>
      <c r="C102" s="9">
        <v>6024</v>
      </c>
      <c r="D102" s="9">
        <v>0</v>
      </c>
      <c r="E102" s="9">
        <f t="shared" si="8"/>
        <v>6024</v>
      </c>
      <c r="F102" s="9">
        <v>0</v>
      </c>
      <c r="G102" s="9">
        <v>0</v>
      </c>
      <c r="H102" s="88">
        <f t="shared" si="9"/>
        <v>6024</v>
      </c>
    </row>
    <row r="103" spans="2:8" ht="12.75">
      <c r="B103" s="125" t="s">
        <v>470</v>
      </c>
      <c r="C103" s="9">
        <v>3144684</v>
      </c>
      <c r="D103" s="9">
        <v>-266506.03</v>
      </c>
      <c r="E103" s="9">
        <f t="shared" si="8"/>
        <v>2878177.9699999997</v>
      </c>
      <c r="F103" s="9">
        <v>1814695.07</v>
      </c>
      <c r="G103" s="9">
        <v>1814695.07</v>
      </c>
      <c r="H103" s="88">
        <f t="shared" si="9"/>
        <v>1063482.8999999997</v>
      </c>
    </row>
    <row r="104" spans="2:8" ht="12.75">
      <c r="B104" s="124" t="s">
        <v>469</v>
      </c>
      <c r="C104" s="9">
        <v>0</v>
      </c>
      <c r="D104" s="9">
        <v>0</v>
      </c>
      <c r="E104" s="9">
        <f t="shared" si="8"/>
        <v>0</v>
      </c>
      <c r="F104" s="9">
        <v>0</v>
      </c>
      <c r="G104" s="9">
        <v>0</v>
      </c>
      <c r="H104" s="88">
        <f t="shared" si="9"/>
        <v>0</v>
      </c>
    </row>
    <row r="105" spans="2:8" ht="12.75">
      <c r="B105" s="124" t="s">
        <v>468</v>
      </c>
      <c r="C105" s="9">
        <v>155292</v>
      </c>
      <c r="D105" s="9">
        <v>-4236.32</v>
      </c>
      <c r="E105" s="9">
        <f t="shared" si="8"/>
        <v>151055.68</v>
      </c>
      <c r="F105" s="9">
        <v>85326.78</v>
      </c>
      <c r="G105" s="9">
        <v>85326.78</v>
      </c>
      <c r="H105" s="88">
        <f t="shared" si="9"/>
        <v>65728.9</v>
      </c>
    </row>
    <row r="106" spans="2:8" ht="12.75">
      <c r="B106" s="124" t="s">
        <v>467</v>
      </c>
      <c r="C106" s="9">
        <v>408400</v>
      </c>
      <c r="D106" s="9">
        <v>1979.99</v>
      </c>
      <c r="E106" s="9">
        <f t="shared" si="8"/>
        <v>410379.99</v>
      </c>
      <c r="F106" s="9">
        <v>57071.03</v>
      </c>
      <c r="G106" s="9">
        <v>57071.03</v>
      </c>
      <c r="H106" s="88">
        <f t="shared" si="9"/>
        <v>353308.95999999996</v>
      </c>
    </row>
    <row r="107" spans="2:8" ht="12.75">
      <c r="B107" s="124" t="s">
        <v>466</v>
      </c>
      <c r="C107" s="9">
        <v>237416</v>
      </c>
      <c r="D107" s="9">
        <v>28816.72</v>
      </c>
      <c r="E107" s="9">
        <f t="shared" si="8"/>
        <v>266232.72</v>
      </c>
      <c r="F107" s="9">
        <v>43956.48</v>
      </c>
      <c r="G107" s="9">
        <v>15139.76</v>
      </c>
      <c r="H107" s="88">
        <f t="shared" si="9"/>
        <v>222276.23999999996</v>
      </c>
    </row>
    <row r="108" spans="2:8" ht="12.75">
      <c r="B108" s="124" t="s">
        <v>465</v>
      </c>
      <c r="C108" s="9">
        <v>32617600</v>
      </c>
      <c r="D108" s="9">
        <v>-7053681.6</v>
      </c>
      <c r="E108" s="9">
        <f t="shared" si="8"/>
        <v>25563918.4</v>
      </c>
      <c r="F108" s="9">
        <v>25502257.11</v>
      </c>
      <c r="G108" s="9">
        <v>25502257.11</v>
      </c>
      <c r="H108" s="88">
        <f t="shared" si="9"/>
        <v>61661.289999999106</v>
      </c>
    </row>
    <row r="109" spans="2:8" ht="12.75">
      <c r="B109" s="124" t="s">
        <v>464</v>
      </c>
      <c r="C109" s="9">
        <v>8000</v>
      </c>
      <c r="D109" s="9">
        <v>12010.42</v>
      </c>
      <c r="E109" s="9">
        <f t="shared" si="8"/>
        <v>20010.42</v>
      </c>
      <c r="F109" s="9">
        <v>10813.39</v>
      </c>
      <c r="G109" s="9">
        <v>10813.39</v>
      </c>
      <c r="H109" s="88">
        <f t="shared" si="9"/>
        <v>9197.029999999999</v>
      </c>
    </row>
    <row r="110" spans="2:8" ht="12.75">
      <c r="B110" s="124" t="s">
        <v>463</v>
      </c>
      <c r="C110" s="9">
        <v>117952</v>
      </c>
      <c r="D110" s="9">
        <v>7880.72</v>
      </c>
      <c r="E110" s="9">
        <f t="shared" si="8"/>
        <v>125832.72</v>
      </c>
      <c r="F110" s="9">
        <v>73811.35</v>
      </c>
      <c r="G110" s="9">
        <v>73811.35</v>
      </c>
      <c r="H110" s="88">
        <f t="shared" si="9"/>
        <v>52021.369999999995</v>
      </c>
    </row>
    <row r="111" spans="2:8" ht="12.75">
      <c r="B111" s="124" t="s">
        <v>462</v>
      </c>
      <c r="C111" s="9">
        <v>77000</v>
      </c>
      <c r="D111" s="9">
        <v>-45000</v>
      </c>
      <c r="E111" s="9">
        <f t="shared" si="8"/>
        <v>32000</v>
      </c>
      <c r="F111" s="9">
        <v>20151.16</v>
      </c>
      <c r="G111" s="9">
        <v>20151.16</v>
      </c>
      <c r="H111" s="88">
        <f t="shared" si="9"/>
        <v>11848.84</v>
      </c>
    </row>
    <row r="112" spans="2:8" ht="12.75">
      <c r="B112" s="124" t="s">
        <v>461</v>
      </c>
      <c r="C112" s="9">
        <v>435669617.03</v>
      </c>
      <c r="D112" s="9">
        <v>13474696.01</v>
      </c>
      <c r="E112" s="9">
        <f t="shared" si="8"/>
        <v>449144313.03999996</v>
      </c>
      <c r="F112" s="9">
        <v>251239562.19</v>
      </c>
      <c r="G112" s="9">
        <v>251239562.19</v>
      </c>
      <c r="H112" s="88">
        <f t="shared" si="9"/>
        <v>197904750.84999996</v>
      </c>
    </row>
    <row r="113" spans="2:8" ht="12.75">
      <c r="B113" s="124" t="s">
        <v>460</v>
      </c>
      <c r="C113" s="9">
        <v>631188</v>
      </c>
      <c r="D113" s="9">
        <v>-20125.02</v>
      </c>
      <c r="E113" s="9">
        <f t="shared" si="8"/>
        <v>611062.98</v>
      </c>
      <c r="F113" s="9">
        <v>133731.68</v>
      </c>
      <c r="G113" s="9">
        <v>133731.68</v>
      </c>
      <c r="H113" s="88">
        <f t="shared" si="9"/>
        <v>477331.3</v>
      </c>
    </row>
    <row r="114" spans="2:8" ht="12.75">
      <c r="B114" s="124" t="s">
        <v>459</v>
      </c>
      <c r="C114" s="9">
        <v>7012444</v>
      </c>
      <c r="D114" s="9">
        <v>-97397.23</v>
      </c>
      <c r="E114" s="9">
        <f t="shared" si="8"/>
        <v>6915046.77</v>
      </c>
      <c r="F114" s="9">
        <v>1858244.87</v>
      </c>
      <c r="G114" s="9">
        <v>1803715.01</v>
      </c>
      <c r="H114" s="88">
        <f t="shared" si="9"/>
        <v>5056801.899999999</v>
      </c>
    </row>
    <row r="115" spans="2:8" ht="12.75">
      <c r="B115" s="124" t="s">
        <v>458</v>
      </c>
      <c r="C115" s="9">
        <v>165109</v>
      </c>
      <c r="D115" s="9">
        <v>0</v>
      </c>
      <c r="E115" s="9">
        <f t="shared" si="8"/>
        <v>165109</v>
      </c>
      <c r="F115" s="9">
        <v>14529</v>
      </c>
      <c r="G115" s="9">
        <v>14529</v>
      </c>
      <c r="H115" s="88">
        <f t="shared" si="9"/>
        <v>150580</v>
      </c>
    </row>
    <row r="116" spans="2:8" ht="12.75">
      <c r="B116" s="124" t="s">
        <v>457</v>
      </c>
      <c r="C116" s="9">
        <v>1374406</v>
      </c>
      <c r="D116" s="9">
        <v>-200000</v>
      </c>
      <c r="E116" s="9">
        <f t="shared" si="8"/>
        <v>1174406</v>
      </c>
      <c r="F116" s="9">
        <v>418234.03</v>
      </c>
      <c r="G116" s="9">
        <v>418234.03</v>
      </c>
      <c r="H116" s="88">
        <f t="shared" si="9"/>
        <v>756171.97</v>
      </c>
    </row>
    <row r="117" spans="2:8" ht="12.75">
      <c r="B117" s="124" t="s">
        <v>456</v>
      </c>
      <c r="C117" s="9">
        <v>182800</v>
      </c>
      <c r="D117" s="9">
        <v>-2000</v>
      </c>
      <c r="E117" s="9">
        <f t="shared" si="8"/>
        <v>180800</v>
      </c>
      <c r="F117" s="9">
        <v>67639.58</v>
      </c>
      <c r="G117" s="9">
        <v>67639.58</v>
      </c>
      <c r="H117" s="88">
        <f t="shared" si="9"/>
        <v>113160.42</v>
      </c>
    </row>
    <row r="118" spans="2:8" ht="12.75">
      <c r="B118" s="124" t="s">
        <v>455</v>
      </c>
      <c r="C118" s="9">
        <v>154464</v>
      </c>
      <c r="D118" s="9">
        <v>6218.39</v>
      </c>
      <c r="E118" s="9">
        <f t="shared" si="8"/>
        <v>160682.39</v>
      </c>
      <c r="F118" s="9">
        <v>139088.55</v>
      </c>
      <c r="G118" s="9">
        <v>139088.55</v>
      </c>
      <c r="H118" s="88">
        <f t="shared" si="9"/>
        <v>21593.840000000026</v>
      </c>
    </row>
    <row r="119" spans="2:8" ht="12.75">
      <c r="B119" s="124" t="s">
        <v>454</v>
      </c>
      <c r="C119" s="9">
        <v>0</v>
      </c>
      <c r="D119" s="9">
        <v>0</v>
      </c>
      <c r="E119" s="9">
        <f t="shared" si="8"/>
        <v>0</v>
      </c>
      <c r="F119" s="9">
        <v>0</v>
      </c>
      <c r="G119" s="9">
        <v>0</v>
      </c>
      <c r="H119" s="88">
        <f t="shared" si="9"/>
        <v>0</v>
      </c>
    </row>
    <row r="120" spans="2:8" ht="12.75">
      <c r="B120" s="124" t="s">
        <v>453</v>
      </c>
      <c r="C120" s="9">
        <v>235604</v>
      </c>
      <c r="D120" s="9">
        <v>0</v>
      </c>
      <c r="E120" s="9">
        <f t="shared" si="8"/>
        <v>235604</v>
      </c>
      <c r="F120" s="9">
        <v>17303.44</v>
      </c>
      <c r="G120" s="9">
        <v>17303.44</v>
      </c>
      <c r="H120" s="88">
        <f t="shared" si="9"/>
        <v>218300.56</v>
      </c>
    </row>
    <row r="121" spans="2:8" ht="12.75">
      <c r="B121" s="124" t="s">
        <v>452</v>
      </c>
      <c r="C121" s="9">
        <v>0</v>
      </c>
      <c r="D121" s="9">
        <v>0</v>
      </c>
      <c r="E121" s="9">
        <f t="shared" si="8"/>
        <v>0</v>
      </c>
      <c r="F121" s="9">
        <v>0</v>
      </c>
      <c r="G121" s="9">
        <v>0</v>
      </c>
      <c r="H121" s="88">
        <f t="shared" si="9"/>
        <v>0</v>
      </c>
    </row>
    <row r="122" spans="2:8" ht="12.75">
      <c r="B122" s="124" t="s">
        <v>451</v>
      </c>
      <c r="C122" s="9">
        <v>408820</v>
      </c>
      <c r="D122" s="9">
        <v>0</v>
      </c>
      <c r="E122" s="9">
        <f t="shared" si="8"/>
        <v>408820</v>
      </c>
      <c r="F122" s="9">
        <v>114891.28</v>
      </c>
      <c r="G122" s="9">
        <v>114891.28</v>
      </c>
      <c r="H122" s="88">
        <f t="shared" si="9"/>
        <v>293928.72</v>
      </c>
    </row>
    <row r="123" spans="2:8" ht="12.75">
      <c r="B123" s="124" t="s">
        <v>450</v>
      </c>
      <c r="C123" s="9">
        <v>813944</v>
      </c>
      <c r="D123" s="9">
        <v>-96586.97</v>
      </c>
      <c r="E123" s="9">
        <f t="shared" si="8"/>
        <v>717357.03</v>
      </c>
      <c r="F123" s="9">
        <v>149610.6</v>
      </c>
      <c r="G123" s="9">
        <v>149610.6</v>
      </c>
      <c r="H123" s="88">
        <f t="shared" si="9"/>
        <v>567746.43</v>
      </c>
    </row>
    <row r="124" spans="2:8" ht="12.75">
      <c r="B124" s="124" t="s">
        <v>449</v>
      </c>
      <c r="C124" s="9">
        <v>1405255</v>
      </c>
      <c r="D124" s="9">
        <v>-1300000</v>
      </c>
      <c r="E124" s="9">
        <f t="shared" si="8"/>
        <v>105255</v>
      </c>
      <c r="F124" s="9">
        <v>0</v>
      </c>
      <c r="G124" s="9">
        <v>0</v>
      </c>
      <c r="H124" s="88">
        <f t="shared" si="9"/>
        <v>105255</v>
      </c>
    </row>
    <row r="125" spans="2:8" ht="12.75">
      <c r="B125" s="124" t="s">
        <v>448</v>
      </c>
      <c r="C125" s="9">
        <v>116293919.86</v>
      </c>
      <c r="D125" s="9">
        <v>1579045.85</v>
      </c>
      <c r="E125" s="9">
        <f t="shared" si="8"/>
        <v>117872965.71</v>
      </c>
      <c r="F125" s="9">
        <v>43499044.13</v>
      </c>
      <c r="G125" s="9">
        <v>43499044.13</v>
      </c>
      <c r="H125" s="88">
        <f t="shared" si="9"/>
        <v>74373921.57999998</v>
      </c>
    </row>
    <row r="126" spans="2:8" ht="12.75">
      <c r="B126" s="124" t="s">
        <v>447</v>
      </c>
      <c r="C126" s="9">
        <v>2730060</v>
      </c>
      <c r="D126" s="9">
        <v>6017.44</v>
      </c>
      <c r="E126" s="9">
        <f t="shared" si="8"/>
        <v>2736077.44</v>
      </c>
      <c r="F126" s="9">
        <v>1161075.39</v>
      </c>
      <c r="G126" s="9">
        <v>1077221.35</v>
      </c>
      <c r="H126" s="88">
        <f t="shared" si="9"/>
        <v>1575002.05</v>
      </c>
    </row>
    <row r="127" spans="2:8" ht="12.75">
      <c r="B127" s="124" t="s">
        <v>446</v>
      </c>
      <c r="C127" s="9">
        <v>3145500</v>
      </c>
      <c r="D127" s="9">
        <v>-395854.48</v>
      </c>
      <c r="E127" s="9">
        <f t="shared" si="8"/>
        <v>2749645.52</v>
      </c>
      <c r="F127" s="9">
        <v>1009883.6</v>
      </c>
      <c r="G127" s="9">
        <v>949087.24</v>
      </c>
      <c r="H127" s="88">
        <f t="shared" si="9"/>
        <v>1739761.92</v>
      </c>
    </row>
    <row r="128" spans="2:8" ht="12.75">
      <c r="B128" s="124" t="s">
        <v>445</v>
      </c>
      <c r="C128" s="9">
        <v>3113500</v>
      </c>
      <c r="D128" s="9">
        <v>-243946.2</v>
      </c>
      <c r="E128" s="9">
        <f aca="true" t="shared" si="10" ref="E128:E159">C128+D128</f>
        <v>2869553.8</v>
      </c>
      <c r="F128" s="9">
        <v>1185106.69</v>
      </c>
      <c r="G128" s="9">
        <v>1102612.26</v>
      </c>
      <c r="H128" s="88">
        <f aca="true" t="shared" si="11" ref="H128:H159">E128-F128</f>
        <v>1684447.1099999999</v>
      </c>
    </row>
    <row r="129" spans="2:8" ht="12.75">
      <c r="B129" s="124" t="s">
        <v>444</v>
      </c>
      <c r="C129" s="9">
        <v>3133160</v>
      </c>
      <c r="D129" s="9">
        <v>-401258.5</v>
      </c>
      <c r="E129" s="9">
        <f t="shared" si="10"/>
        <v>2731901.5</v>
      </c>
      <c r="F129" s="9">
        <v>750701.84</v>
      </c>
      <c r="G129" s="9">
        <v>691168.47</v>
      </c>
      <c r="H129" s="88">
        <f t="shared" si="11"/>
        <v>1981199.6600000001</v>
      </c>
    </row>
    <row r="130" spans="2:8" ht="12.75">
      <c r="B130" s="124" t="s">
        <v>443</v>
      </c>
      <c r="C130" s="9">
        <v>3173560</v>
      </c>
      <c r="D130" s="9">
        <v>-490582.9</v>
      </c>
      <c r="E130" s="9">
        <f t="shared" si="10"/>
        <v>2682977.1</v>
      </c>
      <c r="F130" s="9">
        <v>662512.08</v>
      </c>
      <c r="G130" s="9">
        <v>616646.76</v>
      </c>
      <c r="H130" s="88">
        <f t="shared" si="11"/>
        <v>2020465.02</v>
      </c>
    </row>
    <row r="131" spans="2:8" ht="12.75">
      <c r="B131" s="124" t="s">
        <v>442</v>
      </c>
      <c r="C131" s="9">
        <v>3173500</v>
      </c>
      <c r="D131" s="9">
        <v>-468953.52</v>
      </c>
      <c r="E131" s="9">
        <f t="shared" si="10"/>
        <v>2704546.48</v>
      </c>
      <c r="F131" s="9">
        <v>767279.39</v>
      </c>
      <c r="G131" s="9">
        <v>699156.53</v>
      </c>
      <c r="H131" s="88">
        <f t="shared" si="11"/>
        <v>1937267.0899999999</v>
      </c>
    </row>
    <row r="132" spans="2:8" ht="12.75">
      <c r="B132" s="124" t="s">
        <v>441</v>
      </c>
      <c r="C132" s="9">
        <v>684172319.33</v>
      </c>
      <c r="D132" s="9">
        <v>-6786357</v>
      </c>
      <c r="E132" s="9">
        <f t="shared" si="10"/>
        <v>677385962.33</v>
      </c>
      <c r="F132" s="9">
        <v>374983609.33</v>
      </c>
      <c r="G132" s="9">
        <v>374983609.33</v>
      </c>
      <c r="H132" s="88">
        <f t="shared" si="11"/>
        <v>302402353.00000006</v>
      </c>
    </row>
    <row r="133" spans="2:8" ht="12.75">
      <c r="B133" s="124" t="s">
        <v>440</v>
      </c>
      <c r="C133" s="9">
        <v>601600</v>
      </c>
      <c r="D133" s="9">
        <v>0</v>
      </c>
      <c r="E133" s="9">
        <f t="shared" si="10"/>
        <v>601600</v>
      </c>
      <c r="F133" s="9">
        <v>68456.66</v>
      </c>
      <c r="G133" s="9">
        <v>68456.66</v>
      </c>
      <c r="H133" s="88">
        <f t="shared" si="11"/>
        <v>533143.34</v>
      </c>
    </row>
    <row r="134" spans="2:8" ht="12.75">
      <c r="B134" s="124" t="s">
        <v>439</v>
      </c>
      <c r="C134" s="9">
        <v>0</v>
      </c>
      <c r="D134" s="9">
        <v>0</v>
      </c>
      <c r="E134" s="9">
        <f t="shared" si="10"/>
        <v>0</v>
      </c>
      <c r="F134" s="9">
        <v>0</v>
      </c>
      <c r="G134" s="9">
        <v>0</v>
      </c>
      <c r="H134" s="88">
        <f t="shared" si="11"/>
        <v>0</v>
      </c>
    </row>
    <row r="135" spans="2:8" ht="12.75">
      <c r="B135" s="124" t="s">
        <v>438</v>
      </c>
      <c r="C135" s="9">
        <v>0</v>
      </c>
      <c r="D135" s="9">
        <v>0</v>
      </c>
      <c r="E135" s="9">
        <f t="shared" si="10"/>
        <v>0</v>
      </c>
      <c r="F135" s="9">
        <v>0</v>
      </c>
      <c r="G135" s="9">
        <v>0</v>
      </c>
      <c r="H135" s="88">
        <f t="shared" si="11"/>
        <v>0</v>
      </c>
    </row>
    <row r="136" spans="2:8" ht="12.75">
      <c r="B136" s="124" t="s">
        <v>437</v>
      </c>
      <c r="C136" s="9">
        <v>23816686.65</v>
      </c>
      <c r="D136" s="9">
        <v>1020000</v>
      </c>
      <c r="E136" s="9">
        <f t="shared" si="10"/>
        <v>24836686.65</v>
      </c>
      <c r="F136" s="9">
        <v>2761141.14</v>
      </c>
      <c r="G136" s="9">
        <v>2761141.14</v>
      </c>
      <c r="H136" s="88">
        <f t="shared" si="11"/>
        <v>22075545.509999998</v>
      </c>
    </row>
    <row r="137" spans="2:8" ht="12.75">
      <c r="B137" s="124" t="s">
        <v>436</v>
      </c>
      <c r="C137" s="9">
        <v>1864570931.34</v>
      </c>
      <c r="D137" s="9">
        <v>120599401.73</v>
      </c>
      <c r="E137" s="9">
        <f t="shared" si="10"/>
        <v>1985170333.07</v>
      </c>
      <c r="F137" s="9">
        <v>1142498652.74</v>
      </c>
      <c r="G137" s="9">
        <v>1142464515.82</v>
      </c>
      <c r="H137" s="88">
        <f t="shared" si="11"/>
        <v>842671680.3299999</v>
      </c>
    </row>
    <row r="138" spans="2:8" ht="12.75">
      <c r="B138" s="124" t="s">
        <v>435</v>
      </c>
      <c r="C138" s="9">
        <v>3130700</v>
      </c>
      <c r="D138" s="9">
        <v>-199297.24</v>
      </c>
      <c r="E138" s="9">
        <f t="shared" si="10"/>
        <v>2931402.76</v>
      </c>
      <c r="F138" s="9">
        <v>1228171.42</v>
      </c>
      <c r="G138" s="9">
        <v>1091141.32</v>
      </c>
      <c r="H138" s="88">
        <f t="shared" si="11"/>
        <v>1703231.3399999999</v>
      </c>
    </row>
    <row r="139" spans="2:8" ht="12.75">
      <c r="B139" s="124" t="s">
        <v>434</v>
      </c>
      <c r="C139" s="9">
        <v>3136200</v>
      </c>
      <c r="D139" s="9">
        <v>-314063.72</v>
      </c>
      <c r="E139" s="9">
        <f t="shared" si="10"/>
        <v>2822136.2800000003</v>
      </c>
      <c r="F139" s="9">
        <v>1042184.38</v>
      </c>
      <c r="G139" s="9">
        <v>915751.28</v>
      </c>
      <c r="H139" s="88">
        <f t="shared" si="11"/>
        <v>1779951.9000000004</v>
      </c>
    </row>
    <row r="140" spans="2:8" ht="25.5">
      <c r="B140" s="124" t="s">
        <v>433</v>
      </c>
      <c r="C140" s="9">
        <v>3180700</v>
      </c>
      <c r="D140" s="9">
        <v>-534603.02</v>
      </c>
      <c r="E140" s="9">
        <f t="shared" si="10"/>
        <v>2646096.98</v>
      </c>
      <c r="F140" s="9">
        <v>806718.73</v>
      </c>
      <c r="G140" s="9">
        <v>690696.32</v>
      </c>
      <c r="H140" s="88">
        <f t="shared" si="11"/>
        <v>1839378.25</v>
      </c>
    </row>
    <row r="141" spans="2:8" ht="12.75">
      <c r="B141" s="124" t="s">
        <v>432</v>
      </c>
      <c r="C141" s="9">
        <v>3137700</v>
      </c>
      <c r="D141" s="9">
        <v>-250840.82</v>
      </c>
      <c r="E141" s="9">
        <f t="shared" si="10"/>
        <v>2886859.18</v>
      </c>
      <c r="F141" s="9">
        <v>1133237.45</v>
      </c>
      <c r="G141" s="9">
        <v>996606.43</v>
      </c>
      <c r="H141" s="88">
        <f t="shared" si="11"/>
        <v>1753621.7300000002</v>
      </c>
    </row>
    <row r="142" spans="2:8" ht="12.75">
      <c r="B142" s="124" t="s">
        <v>431</v>
      </c>
      <c r="C142" s="9">
        <v>3125700</v>
      </c>
      <c r="D142" s="9">
        <v>75361.72</v>
      </c>
      <c r="E142" s="9">
        <f t="shared" si="10"/>
        <v>3201061.72</v>
      </c>
      <c r="F142" s="9">
        <v>1217269.96</v>
      </c>
      <c r="G142" s="9">
        <v>1080957.87</v>
      </c>
      <c r="H142" s="88">
        <f t="shared" si="11"/>
        <v>1983791.7600000002</v>
      </c>
    </row>
    <row r="143" spans="2:8" ht="12.75">
      <c r="B143" s="124" t="s">
        <v>430</v>
      </c>
      <c r="C143" s="9">
        <v>3158471</v>
      </c>
      <c r="D143" s="9">
        <v>-421292.94</v>
      </c>
      <c r="E143" s="9">
        <f t="shared" si="10"/>
        <v>2737178.06</v>
      </c>
      <c r="F143" s="9">
        <v>836745.27</v>
      </c>
      <c r="G143" s="9">
        <v>735507.35</v>
      </c>
      <c r="H143" s="88">
        <f t="shared" si="11"/>
        <v>1900432.79</v>
      </c>
    </row>
    <row r="144" spans="2:8" ht="12.75">
      <c r="B144" s="124" t="s">
        <v>429</v>
      </c>
      <c r="C144" s="9">
        <v>3510904</v>
      </c>
      <c r="D144" s="9">
        <v>-118068.91</v>
      </c>
      <c r="E144" s="9">
        <f t="shared" si="10"/>
        <v>3392835.09</v>
      </c>
      <c r="F144" s="9">
        <v>2953507.98</v>
      </c>
      <c r="G144" s="9">
        <v>2761092.82</v>
      </c>
      <c r="H144" s="88">
        <f t="shared" si="11"/>
        <v>439327.10999999987</v>
      </c>
    </row>
    <row r="145" spans="2:8" ht="12.75">
      <c r="B145" s="124" t="s">
        <v>428</v>
      </c>
      <c r="C145" s="9">
        <v>828012057.47</v>
      </c>
      <c r="D145" s="9">
        <v>-34161370.22</v>
      </c>
      <c r="E145" s="9">
        <f t="shared" si="10"/>
        <v>793850687.25</v>
      </c>
      <c r="F145" s="9">
        <v>450530821.07</v>
      </c>
      <c r="G145" s="9">
        <v>450530821.07</v>
      </c>
      <c r="H145" s="88">
        <f t="shared" si="11"/>
        <v>343319866.18</v>
      </c>
    </row>
    <row r="146" spans="2:8" ht="12.75">
      <c r="B146" s="124" t="s">
        <v>427</v>
      </c>
      <c r="C146" s="9">
        <v>830597126.12</v>
      </c>
      <c r="D146" s="9">
        <v>-90489233.13</v>
      </c>
      <c r="E146" s="9">
        <f t="shared" si="10"/>
        <v>740107892.99</v>
      </c>
      <c r="F146" s="9">
        <v>462033241.9</v>
      </c>
      <c r="G146" s="9">
        <v>462033241.9</v>
      </c>
      <c r="H146" s="88">
        <f t="shared" si="11"/>
        <v>278074651.09000003</v>
      </c>
    </row>
    <row r="147" spans="2:8" ht="12.75">
      <c r="B147" s="124" t="s">
        <v>426</v>
      </c>
      <c r="C147" s="9">
        <v>451528847.42</v>
      </c>
      <c r="D147" s="9">
        <v>18796</v>
      </c>
      <c r="E147" s="9">
        <f t="shared" si="10"/>
        <v>451547643.42</v>
      </c>
      <c r="F147" s="9">
        <v>244895370.17</v>
      </c>
      <c r="G147" s="9">
        <v>244895370.17</v>
      </c>
      <c r="H147" s="88">
        <f t="shared" si="11"/>
        <v>206652273.25000003</v>
      </c>
    </row>
    <row r="148" spans="2:8" ht="12.75">
      <c r="B148" s="124" t="s">
        <v>425</v>
      </c>
      <c r="C148" s="9">
        <v>68585742.89</v>
      </c>
      <c r="D148" s="9">
        <v>0</v>
      </c>
      <c r="E148" s="9">
        <f t="shared" si="10"/>
        <v>68585742.89</v>
      </c>
      <c r="F148" s="9">
        <v>30606606.69</v>
      </c>
      <c r="G148" s="9">
        <v>30596202.33</v>
      </c>
      <c r="H148" s="88">
        <f t="shared" si="11"/>
        <v>37979136.2</v>
      </c>
    </row>
    <row r="149" spans="2:8" ht="12.75">
      <c r="B149" s="124" t="s">
        <v>424</v>
      </c>
      <c r="C149" s="9">
        <v>37158256.39</v>
      </c>
      <c r="D149" s="9">
        <v>15970.45</v>
      </c>
      <c r="E149" s="9">
        <f t="shared" si="10"/>
        <v>37174226.84</v>
      </c>
      <c r="F149" s="9">
        <v>13587662.92</v>
      </c>
      <c r="G149" s="9">
        <v>13587662.92</v>
      </c>
      <c r="H149" s="88">
        <f t="shared" si="11"/>
        <v>23586563.92</v>
      </c>
    </row>
    <row r="150" spans="2:8" ht="12.75">
      <c r="B150" s="124" t="s">
        <v>423</v>
      </c>
      <c r="C150" s="9">
        <v>45778205.93</v>
      </c>
      <c r="D150" s="9">
        <v>254119.39</v>
      </c>
      <c r="E150" s="9">
        <f t="shared" si="10"/>
        <v>46032325.32</v>
      </c>
      <c r="F150" s="9">
        <v>19267026.72</v>
      </c>
      <c r="G150" s="9">
        <v>19267026.72</v>
      </c>
      <c r="H150" s="88">
        <f t="shared" si="11"/>
        <v>26765298.6</v>
      </c>
    </row>
    <row r="151" spans="2:8" ht="12.75">
      <c r="B151" s="124" t="s">
        <v>422</v>
      </c>
      <c r="C151" s="9">
        <v>432427915.84</v>
      </c>
      <c r="D151" s="9">
        <v>7304756.11</v>
      </c>
      <c r="E151" s="9">
        <f t="shared" si="10"/>
        <v>439732671.95</v>
      </c>
      <c r="F151" s="9">
        <v>241099436.41</v>
      </c>
      <c r="G151" s="9">
        <v>241099436.41</v>
      </c>
      <c r="H151" s="88">
        <f t="shared" si="11"/>
        <v>198633235.54</v>
      </c>
    </row>
    <row r="152" spans="2:8" ht="12.75">
      <c r="B152" s="124" t="s">
        <v>421</v>
      </c>
      <c r="C152" s="9">
        <v>17208</v>
      </c>
      <c r="D152" s="9">
        <v>0</v>
      </c>
      <c r="E152" s="9">
        <f t="shared" si="10"/>
        <v>17208</v>
      </c>
      <c r="F152" s="9">
        <v>9661.92</v>
      </c>
      <c r="G152" s="9">
        <v>9661.92</v>
      </c>
      <c r="H152" s="88">
        <f t="shared" si="11"/>
        <v>7546.08</v>
      </c>
    </row>
    <row r="153" spans="2:8" ht="12.75">
      <c r="B153" s="124" t="s">
        <v>420</v>
      </c>
      <c r="C153" s="9">
        <v>140544184.73</v>
      </c>
      <c r="D153" s="9">
        <v>853704.28</v>
      </c>
      <c r="E153" s="9">
        <f t="shared" si="10"/>
        <v>141397889.01</v>
      </c>
      <c r="F153" s="9">
        <v>75171787.42</v>
      </c>
      <c r="G153" s="9">
        <v>75171787.42</v>
      </c>
      <c r="H153" s="88">
        <f t="shared" si="11"/>
        <v>66226101.58999999</v>
      </c>
    </row>
    <row r="154" spans="2:8" ht="12.75">
      <c r="B154" s="124" t="s">
        <v>419</v>
      </c>
      <c r="C154" s="9">
        <v>100000</v>
      </c>
      <c r="D154" s="9">
        <v>0</v>
      </c>
      <c r="E154" s="9">
        <f t="shared" si="10"/>
        <v>100000</v>
      </c>
      <c r="F154" s="9">
        <v>0</v>
      </c>
      <c r="G154" s="9">
        <v>0</v>
      </c>
      <c r="H154" s="88">
        <f t="shared" si="11"/>
        <v>100000</v>
      </c>
    </row>
    <row r="155" spans="2:8" ht="12.75">
      <c r="B155" s="124" t="s">
        <v>418</v>
      </c>
      <c r="C155" s="9">
        <v>9600</v>
      </c>
      <c r="D155" s="9">
        <v>0</v>
      </c>
      <c r="E155" s="9">
        <f t="shared" si="10"/>
        <v>9600</v>
      </c>
      <c r="F155" s="9">
        <v>6384.16</v>
      </c>
      <c r="G155" s="9">
        <v>6384.16</v>
      </c>
      <c r="H155" s="88">
        <f t="shared" si="11"/>
        <v>3215.84</v>
      </c>
    </row>
    <row r="156" spans="2:8" ht="12.75">
      <c r="B156" s="124" t="s">
        <v>417</v>
      </c>
      <c r="C156" s="9">
        <v>17532</v>
      </c>
      <c r="D156" s="9">
        <v>0</v>
      </c>
      <c r="E156" s="9">
        <f t="shared" si="10"/>
        <v>17532</v>
      </c>
      <c r="F156" s="9">
        <v>11567.92</v>
      </c>
      <c r="G156" s="9">
        <v>11567.92</v>
      </c>
      <c r="H156" s="88">
        <f t="shared" si="11"/>
        <v>5964.08</v>
      </c>
    </row>
    <row r="157" spans="2:8" ht="12.75">
      <c r="B157" s="124" t="s">
        <v>416</v>
      </c>
      <c r="C157" s="9">
        <v>11542434</v>
      </c>
      <c r="D157" s="9">
        <v>-697489.72</v>
      </c>
      <c r="E157" s="9">
        <f t="shared" si="10"/>
        <v>10844944.28</v>
      </c>
      <c r="F157" s="9">
        <v>5561947.31</v>
      </c>
      <c r="G157" s="9">
        <v>5275679.43</v>
      </c>
      <c r="H157" s="88">
        <f t="shared" si="11"/>
        <v>5282996.97</v>
      </c>
    </row>
    <row r="158" spans="2:8" ht="12.75">
      <c r="B158" s="124" t="s">
        <v>415</v>
      </c>
      <c r="C158" s="9">
        <v>0</v>
      </c>
      <c r="D158" s="9">
        <v>0</v>
      </c>
      <c r="E158" s="9">
        <f t="shared" si="10"/>
        <v>0</v>
      </c>
      <c r="F158" s="9">
        <v>0</v>
      </c>
      <c r="G158" s="9">
        <v>0</v>
      </c>
      <c r="H158" s="88">
        <f t="shared" si="11"/>
        <v>0</v>
      </c>
    </row>
    <row r="159" spans="2:8" ht="12.75">
      <c r="B159" s="124" t="s">
        <v>414</v>
      </c>
      <c r="C159" s="9">
        <v>32892</v>
      </c>
      <c r="D159" s="9">
        <v>3731.55</v>
      </c>
      <c r="E159" s="9">
        <f t="shared" si="10"/>
        <v>36623.55</v>
      </c>
      <c r="F159" s="9">
        <v>22914.19</v>
      </c>
      <c r="G159" s="9">
        <v>22914.19</v>
      </c>
      <c r="H159" s="88">
        <f t="shared" si="11"/>
        <v>13709.360000000004</v>
      </c>
    </row>
    <row r="160" spans="2:8" ht="12.75">
      <c r="B160" s="124" t="s">
        <v>413</v>
      </c>
      <c r="C160" s="9">
        <v>0</v>
      </c>
      <c r="D160" s="9">
        <v>0</v>
      </c>
      <c r="E160" s="9">
        <f aca="true" t="shared" si="12" ref="E160:E180">C160+D160</f>
        <v>0</v>
      </c>
      <c r="F160" s="9">
        <v>0</v>
      </c>
      <c r="G160" s="9">
        <v>0</v>
      </c>
      <c r="H160" s="88">
        <f aca="true" t="shared" si="13" ref="H160:H180">E160-F160</f>
        <v>0</v>
      </c>
    </row>
    <row r="161" spans="2:8" ht="12.75">
      <c r="B161" s="124" t="s">
        <v>412</v>
      </c>
      <c r="C161" s="9">
        <v>0</v>
      </c>
      <c r="D161" s="9">
        <v>17074166.59</v>
      </c>
      <c r="E161" s="9">
        <f t="shared" si="12"/>
        <v>17074166.59</v>
      </c>
      <c r="F161" s="9">
        <v>3989875.68</v>
      </c>
      <c r="G161" s="9">
        <v>3989875.68</v>
      </c>
      <c r="H161" s="88">
        <f t="shared" si="13"/>
        <v>13084290.91</v>
      </c>
    </row>
    <row r="162" spans="2:8" ht="12.75">
      <c r="B162" s="124" t="s">
        <v>411</v>
      </c>
      <c r="C162" s="9">
        <v>0</v>
      </c>
      <c r="D162" s="9">
        <v>0</v>
      </c>
      <c r="E162" s="9">
        <f t="shared" si="12"/>
        <v>0</v>
      </c>
      <c r="F162" s="9">
        <v>0</v>
      </c>
      <c r="G162" s="9">
        <v>0</v>
      </c>
      <c r="H162" s="88">
        <f t="shared" si="13"/>
        <v>0</v>
      </c>
    </row>
    <row r="163" spans="2:8" ht="25.5">
      <c r="B163" s="124" t="s">
        <v>410</v>
      </c>
      <c r="C163" s="9">
        <v>0</v>
      </c>
      <c r="D163" s="9">
        <v>0</v>
      </c>
      <c r="E163" s="9">
        <f t="shared" si="12"/>
        <v>0</v>
      </c>
      <c r="F163" s="9">
        <v>0</v>
      </c>
      <c r="G163" s="9">
        <v>0</v>
      </c>
      <c r="H163" s="88">
        <f t="shared" si="13"/>
        <v>0</v>
      </c>
    </row>
    <row r="164" spans="2:8" ht="12.75">
      <c r="B164" s="124" t="s">
        <v>409</v>
      </c>
      <c r="C164" s="9">
        <v>0</v>
      </c>
      <c r="D164" s="9">
        <v>0</v>
      </c>
      <c r="E164" s="9">
        <f t="shared" si="12"/>
        <v>0</v>
      </c>
      <c r="F164" s="9">
        <v>0</v>
      </c>
      <c r="G164" s="9">
        <v>0</v>
      </c>
      <c r="H164" s="88">
        <f t="shared" si="13"/>
        <v>0</v>
      </c>
    </row>
    <row r="165" spans="2:8" ht="12.75">
      <c r="B165" s="124" t="s">
        <v>408</v>
      </c>
      <c r="C165" s="9">
        <v>0</v>
      </c>
      <c r="D165" s="9">
        <v>0</v>
      </c>
      <c r="E165" s="9">
        <f t="shared" si="12"/>
        <v>0</v>
      </c>
      <c r="F165" s="9">
        <v>0</v>
      </c>
      <c r="G165" s="9">
        <v>0</v>
      </c>
      <c r="H165" s="88">
        <f t="shared" si="13"/>
        <v>0</v>
      </c>
    </row>
    <row r="166" spans="2:8" ht="25.5">
      <c r="B166" s="124" t="s">
        <v>407</v>
      </c>
      <c r="C166" s="9">
        <v>0</v>
      </c>
      <c r="D166" s="9">
        <v>0</v>
      </c>
      <c r="E166" s="9">
        <f t="shared" si="12"/>
        <v>0</v>
      </c>
      <c r="F166" s="9">
        <v>0</v>
      </c>
      <c r="G166" s="9">
        <v>0</v>
      </c>
      <c r="H166" s="88">
        <f t="shared" si="13"/>
        <v>0</v>
      </c>
    </row>
    <row r="167" spans="2:8" ht="12.75">
      <c r="B167" s="124" t="s">
        <v>406</v>
      </c>
      <c r="C167" s="9">
        <v>0</v>
      </c>
      <c r="D167" s="9">
        <v>0</v>
      </c>
      <c r="E167" s="9">
        <f t="shared" si="12"/>
        <v>0</v>
      </c>
      <c r="F167" s="9">
        <v>0</v>
      </c>
      <c r="G167" s="9">
        <v>0</v>
      </c>
      <c r="H167" s="88">
        <f t="shared" si="13"/>
        <v>0</v>
      </c>
    </row>
    <row r="168" spans="2:8" ht="25.5">
      <c r="B168" s="124" t="s">
        <v>405</v>
      </c>
      <c r="C168" s="9">
        <v>0</v>
      </c>
      <c r="D168" s="9">
        <v>0</v>
      </c>
      <c r="E168" s="9">
        <f t="shared" si="12"/>
        <v>0</v>
      </c>
      <c r="F168" s="9">
        <v>0</v>
      </c>
      <c r="G168" s="9">
        <v>0</v>
      </c>
      <c r="H168" s="88">
        <f t="shared" si="13"/>
        <v>0</v>
      </c>
    </row>
    <row r="169" spans="2:8" ht="12.75">
      <c r="B169" s="124" t="s">
        <v>404</v>
      </c>
      <c r="C169" s="9">
        <v>0</v>
      </c>
      <c r="D169" s="9">
        <v>1682526</v>
      </c>
      <c r="E169" s="9">
        <f t="shared" si="12"/>
        <v>1682526</v>
      </c>
      <c r="F169" s="9">
        <v>13577.5</v>
      </c>
      <c r="G169" s="9">
        <v>13577.5</v>
      </c>
      <c r="H169" s="88">
        <f t="shared" si="13"/>
        <v>1668948.5</v>
      </c>
    </row>
    <row r="170" spans="2:8" ht="12.75">
      <c r="B170" s="124" t="s">
        <v>403</v>
      </c>
      <c r="C170" s="9">
        <v>0</v>
      </c>
      <c r="D170" s="9">
        <v>3358112.88</v>
      </c>
      <c r="E170" s="9">
        <f t="shared" si="12"/>
        <v>3358112.88</v>
      </c>
      <c r="F170" s="9">
        <v>207927.34</v>
      </c>
      <c r="G170" s="9">
        <v>207927.34</v>
      </c>
      <c r="H170" s="88">
        <f t="shared" si="13"/>
        <v>3150185.54</v>
      </c>
    </row>
    <row r="171" spans="2:8" ht="25.5">
      <c r="B171" s="124" t="s">
        <v>402</v>
      </c>
      <c r="C171" s="9">
        <v>0</v>
      </c>
      <c r="D171" s="9">
        <v>0</v>
      </c>
      <c r="E171" s="9">
        <f t="shared" si="12"/>
        <v>0</v>
      </c>
      <c r="F171" s="9">
        <v>0</v>
      </c>
      <c r="G171" s="9">
        <v>0</v>
      </c>
      <c r="H171" s="88">
        <f t="shared" si="13"/>
        <v>0</v>
      </c>
    </row>
    <row r="172" spans="2:8" ht="25.5">
      <c r="B172" s="124" t="s">
        <v>401</v>
      </c>
      <c r="C172" s="9">
        <v>0</v>
      </c>
      <c r="D172" s="9">
        <v>0</v>
      </c>
      <c r="E172" s="9">
        <f t="shared" si="12"/>
        <v>0</v>
      </c>
      <c r="F172" s="9">
        <v>0</v>
      </c>
      <c r="G172" s="9">
        <v>0</v>
      </c>
      <c r="H172" s="88">
        <f t="shared" si="13"/>
        <v>0</v>
      </c>
    </row>
    <row r="173" spans="2:8" ht="25.5">
      <c r="B173" s="124" t="s">
        <v>400</v>
      </c>
      <c r="C173" s="9">
        <v>0</v>
      </c>
      <c r="D173" s="9">
        <v>0</v>
      </c>
      <c r="E173" s="9">
        <f t="shared" si="12"/>
        <v>0</v>
      </c>
      <c r="F173" s="9">
        <v>0</v>
      </c>
      <c r="G173" s="9">
        <v>0</v>
      </c>
      <c r="H173" s="88">
        <f t="shared" si="13"/>
        <v>0</v>
      </c>
    </row>
    <row r="174" spans="2:8" ht="25.5">
      <c r="B174" s="124" t="s">
        <v>399</v>
      </c>
      <c r="C174" s="9">
        <v>0</v>
      </c>
      <c r="D174" s="9">
        <v>5200499.27</v>
      </c>
      <c r="E174" s="9">
        <f t="shared" si="12"/>
        <v>5200499.27</v>
      </c>
      <c r="F174" s="9">
        <v>0</v>
      </c>
      <c r="G174" s="9">
        <v>0</v>
      </c>
      <c r="H174" s="88">
        <f t="shared" si="13"/>
        <v>5200499.27</v>
      </c>
    </row>
    <row r="175" spans="2:8" ht="25.5">
      <c r="B175" s="124" t="s">
        <v>398</v>
      </c>
      <c r="C175" s="9">
        <v>0</v>
      </c>
      <c r="D175" s="9">
        <v>0</v>
      </c>
      <c r="E175" s="9">
        <f t="shared" si="12"/>
        <v>0</v>
      </c>
      <c r="F175" s="9">
        <v>0</v>
      </c>
      <c r="G175" s="9">
        <v>0</v>
      </c>
      <c r="H175" s="88">
        <f t="shared" si="13"/>
        <v>0</v>
      </c>
    </row>
    <row r="176" spans="2:8" ht="25.5">
      <c r="B176" s="124" t="s">
        <v>397</v>
      </c>
      <c r="C176" s="9">
        <v>0</v>
      </c>
      <c r="D176" s="9">
        <v>0</v>
      </c>
      <c r="E176" s="9">
        <f t="shared" si="12"/>
        <v>0</v>
      </c>
      <c r="F176" s="9">
        <v>0</v>
      </c>
      <c r="G176" s="9">
        <v>0</v>
      </c>
      <c r="H176" s="88">
        <f t="shared" si="13"/>
        <v>0</v>
      </c>
    </row>
    <row r="177" spans="2:8" ht="25.5">
      <c r="B177" s="124" t="s">
        <v>396</v>
      </c>
      <c r="C177" s="9">
        <v>0</v>
      </c>
      <c r="D177" s="9">
        <v>0</v>
      </c>
      <c r="E177" s="9">
        <f t="shared" si="12"/>
        <v>0</v>
      </c>
      <c r="F177" s="9">
        <v>0</v>
      </c>
      <c r="G177" s="9">
        <v>0</v>
      </c>
      <c r="H177" s="88">
        <f t="shared" si="13"/>
        <v>0</v>
      </c>
    </row>
    <row r="178" spans="2:8" ht="25.5">
      <c r="B178" s="124" t="s">
        <v>395</v>
      </c>
      <c r="C178" s="9">
        <v>0</v>
      </c>
      <c r="D178" s="9">
        <v>0</v>
      </c>
      <c r="E178" s="9">
        <f t="shared" si="12"/>
        <v>0</v>
      </c>
      <c r="F178" s="9">
        <v>0</v>
      </c>
      <c r="G178" s="9">
        <v>0</v>
      </c>
      <c r="H178" s="88">
        <f t="shared" si="13"/>
        <v>0</v>
      </c>
    </row>
    <row r="179" spans="2:8" ht="12.75">
      <c r="B179" s="124" t="s">
        <v>394</v>
      </c>
      <c r="C179" s="9">
        <v>0</v>
      </c>
      <c r="D179" s="9">
        <v>0</v>
      </c>
      <c r="E179" s="9">
        <f t="shared" si="12"/>
        <v>0</v>
      </c>
      <c r="F179" s="9">
        <v>0</v>
      </c>
      <c r="G179" s="9">
        <v>0</v>
      </c>
      <c r="H179" s="88">
        <f t="shared" si="13"/>
        <v>0</v>
      </c>
    </row>
    <row r="180" spans="2:8" ht="12.75">
      <c r="B180" s="124" t="s">
        <v>393</v>
      </c>
      <c r="C180" s="9">
        <v>0</v>
      </c>
      <c r="D180" s="9">
        <v>0</v>
      </c>
      <c r="E180" s="9">
        <f t="shared" si="12"/>
        <v>0</v>
      </c>
      <c r="F180" s="9">
        <v>0</v>
      </c>
      <c r="G180" s="9">
        <v>0</v>
      </c>
      <c r="H180" s="88">
        <f t="shared" si="13"/>
        <v>0</v>
      </c>
    </row>
    <row r="181" spans="2:8" ht="12.75">
      <c r="B181" s="124"/>
      <c r="C181" s="9"/>
      <c r="D181" s="9"/>
      <c r="E181" s="9"/>
      <c r="F181" s="9"/>
      <c r="G181" s="9"/>
      <c r="H181" s="88"/>
    </row>
    <row r="182" spans="2:8" ht="12.75">
      <c r="B182" s="123" t="s">
        <v>311</v>
      </c>
      <c r="C182" s="7">
        <f aca="true" t="shared" si="14" ref="C182:H182">C9+C95</f>
        <v>6199833761.000001</v>
      </c>
      <c r="D182" s="7">
        <f t="shared" si="14"/>
        <v>54412225.40000003</v>
      </c>
      <c r="E182" s="7">
        <f t="shared" si="14"/>
        <v>6254245986.400002</v>
      </c>
      <c r="F182" s="7">
        <f t="shared" si="14"/>
        <v>3496019142.33</v>
      </c>
      <c r="G182" s="7">
        <f t="shared" si="14"/>
        <v>3492255842.119999</v>
      </c>
      <c r="H182" s="7">
        <f t="shared" si="14"/>
        <v>2758226844.0699997</v>
      </c>
    </row>
    <row r="183" spans="2:8" ht="13.5" thickBot="1">
      <c r="B183" s="122"/>
      <c r="C183" s="19"/>
      <c r="D183" s="19"/>
      <c r="E183" s="19"/>
      <c r="F183" s="19"/>
      <c r="G183" s="19"/>
      <c r="H183" s="19"/>
    </row>
    <row r="1822" spans="2:8" ht="12.75">
      <c r="B1822" s="121"/>
      <c r="C1822" s="121"/>
      <c r="D1822" s="121"/>
      <c r="E1822" s="121"/>
      <c r="F1822" s="121"/>
      <c r="G1822" s="121"/>
      <c r="H1822" s="121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8" r:id="rId3"/>
  <legacyDrawing r:id="rId2"/>
  <oleObjects>
    <oleObject progId="Excel.Sheet.12" shapeId="6592235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zoomScalePageLayoutView="0" workbookViewId="0" topLeftCell="A22">
      <selection activeCell="Q86" sqref="Q86"/>
    </sheetView>
  </sheetViews>
  <sheetFormatPr defaultColWidth="11.421875" defaultRowHeight="15"/>
  <cols>
    <col min="1" max="1" width="20.57421875" style="146" customWidth="1"/>
    <col min="2" max="6" width="13.7109375" style="146" bestFit="1" customWidth="1"/>
    <col min="7" max="7" width="15.140625" style="146" bestFit="1" customWidth="1"/>
    <col min="8" max="16384" width="11.421875" style="146" customWidth="1"/>
  </cols>
  <sheetData>
    <row r="1" spans="1:7" ht="16.5">
      <c r="A1" s="221" t="s">
        <v>481</v>
      </c>
      <c r="B1" s="221"/>
      <c r="C1" s="221"/>
      <c r="D1" s="221"/>
      <c r="E1" s="221"/>
      <c r="F1" s="221"/>
      <c r="G1" s="221"/>
    </row>
    <row r="2" spans="1:7" ht="17.25" thickBot="1">
      <c r="A2" s="148"/>
      <c r="B2" s="148"/>
      <c r="C2" s="148"/>
      <c r="D2" s="148"/>
      <c r="E2" s="148"/>
      <c r="F2" s="148"/>
      <c r="G2" s="148"/>
    </row>
    <row r="3" spans="1:7" ht="16.5">
      <c r="A3" s="222" t="s">
        <v>482</v>
      </c>
      <c r="B3" s="223"/>
      <c r="C3" s="223"/>
      <c r="D3" s="223"/>
      <c r="E3" s="223"/>
      <c r="F3" s="223"/>
      <c r="G3" s="224"/>
    </row>
    <row r="4" spans="1:7" ht="16.5">
      <c r="A4" s="225" t="s">
        <v>392</v>
      </c>
      <c r="B4" s="226"/>
      <c r="C4" s="226"/>
      <c r="D4" s="226"/>
      <c r="E4" s="226"/>
      <c r="F4" s="226"/>
      <c r="G4" s="227"/>
    </row>
    <row r="5" spans="1:7" ht="16.5">
      <c r="A5" s="225" t="s">
        <v>483</v>
      </c>
      <c r="B5" s="226"/>
      <c r="C5" s="226"/>
      <c r="D5" s="226"/>
      <c r="E5" s="226"/>
      <c r="F5" s="226"/>
      <c r="G5" s="227"/>
    </row>
    <row r="6" spans="1:7" ht="16.5">
      <c r="A6" s="228" t="s">
        <v>535</v>
      </c>
      <c r="B6" s="229"/>
      <c r="C6" s="229"/>
      <c r="D6" s="229"/>
      <c r="E6" s="229"/>
      <c r="F6" s="229"/>
      <c r="G6" s="230"/>
    </row>
    <row r="7" spans="1:7" ht="17.25" thickBot="1">
      <c r="A7" s="231" t="s">
        <v>1</v>
      </c>
      <c r="B7" s="232"/>
      <c r="C7" s="232"/>
      <c r="D7" s="232"/>
      <c r="E7" s="232"/>
      <c r="F7" s="232"/>
      <c r="G7" s="233"/>
    </row>
    <row r="8" spans="1:7" ht="17.25" thickBot="1">
      <c r="A8" s="214" t="s">
        <v>2</v>
      </c>
      <c r="B8" s="216" t="s">
        <v>390</v>
      </c>
      <c r="C8" s="217"/>
      <c r="D8" s="217"/>
      <c r="E8" s="217"/>
      <c r="F8" s="218"/>
      <c r="G8" s="219" t="s">
        <v>389</v>
      </c>
    </row>
    <row r="9" spans="1:7" ht="27.75" thickBot="1">
      <c r="A9" s="215"/>
      <c r="B9" s="149" t="s">
        <v>240</v>
      </c>
      <c r="C9" s="149" t="s">
        <v>388</v>
      </c>
      <c r="D9" s="149" t="s">
        <v>387</v>
      </c>
      <c r="E9" s="149" t="s">
        <v>484</v>
      </c>
      <c r="F9" s="149" t="s">
        <v>208</v>
      </c>
      <c r="G9" s="220"/>
    </row>
    <row r="10" spans="1:7" ht="27">
      <c r="A10" s="150" t="s">
        <v>485</v>
      </c>
      <c r="B10" s="151">
        <f>B11+B12+B13+B16+B17+B20</f>
        <v>58018758</v>
      </c>
      <c r="C10" s="151">
        <f>C11+C12+C13+C16+C17+C20</f>
        <v>4701566.47</v>
      </c>
      <c r="D10" s="151">
        <f>D11+D12+D13+D16+D17+D20</f>
        <v>62720324.47</v>
      </c>
      <c r="E10" s="151">
        <f>E11+E12+E13+E16+E17+E20</f>
        <v>37106328.45</v>
      </c>
      <c r="F10" s="151">
        <f>F11+F12+F13+F16+F17+F20</f>
        <v>36077873.57</v>
      </c>
      <c r="G10" s="152">
        <f>D10-E10</f>
        <v>25613996.019999996</v>
      </c>
    </row>
    <row r="11" spans="1:7" ht="27">
      <c r="A11" s="153" t="s">
        <v>486</v>
      </c>
      <c r="B11" s="154"/>
      <c r="C11" s="154"/>
      <c r="D11" s="154"/>
      <c r="E11" s="154"/>
      <c r="F11" s="154"/>
      <c r="G11" s="155">
        <f aca="true" t="shared" si="0" ref="G11:G20">D11-E11</f>
        <v>0</v>
      </c>
    </row>
    <row r="12" spans="1:7" ht="16.5">
      <c r="A12" s="153" t="s">
        <v>487</v>
      </c>
      <c r="B12" s="154">
        <v>58018758</v>
      </c>
      <c r="C12" s="154">
        <f>18901.62+-60345.54+4743010.39</f>
        <v>4701566.47</v>
      </c>
      <c r="D12" s="154">
        <f>B12+C12</f>
        <v>62720324.47</v>
      </c>
      <c r="E12" s="154">
        <f>8030200.11+16029997.12+13046131.22</f>
        <v>37106328.45</v>
      </c>
      <c r="F12" s="154">
        <f>7763702.96+14092437.07+14221733.54</f>
        <v>36077873.57</v>
      </c>
      <c r="G12" s="154">
        <f>D12-E12</f>
        <v>25613996.019999996</v>
      </c>
    </row>
    <row r="13" spans="1:7" ht="27">
      <c r="A13" s="153" t="s">
        <v>488</v>
      </c>
      <c r="B13" s="154">
        <f>B14+B15</f>
        <v>0</v>
      </c>
      <c r="C13" s="154">
        <f>C14+C15</f>
        <v>0</v>
      </c>
      <c r="D13" s="154">
        <f>D14+D15</f>
        <v>0</v>
      </c>
      <c r="E13" s="154">
        <f>E14+E15</f>
        <v>0</v>
      </c>
      <c r="F13" s="154">
        <f>F14+F15</f>
        <v>0</v>
      </c>
      <c r="G13" s="155">
        <f t="shared" si="0"/>
        <v>0</v>
      </c>
    </row>
    <row r="14" spans="1:7" ht="16.5">
      <c r="A14" s="153" t="s">
        <v>489</v>
      </c>
      <c r="B14" s="154"/>
      <c r="C14" s="154"/>
      <c r="D14" s="154"/>
      <c r="E14" s="154"/>
      <c r="F14" s="154"/>
      <c r="G14" s="155">
        <f t="shared" si="0"/>
        <v>0</v>
      </c>
    </row>
    <row r="15" spans="1:7" ht="27">
      <c r="A15" s="153" t="s">
        <v>490</v>
      </c>
      <c r="B15" s="154"/>
      <c r="C15" s="154"/>
      <c r="D15" s="154"/>
      <c r="E15" s="154"/>
      <c r="F15" s="154"/>
      <c r="G15" s="155">
        <f t="shared" si="0"/>
        <v>0</v>
      </c>
    </row>
    <row r="16" spans="1:7" ht="16.5">
      <c r="A16" s="153" t="s">
        <v>491</v>
      </c>
      <c r="B16" s="154"/>
      <c r="C16" s="154"/>
      <c r="D16" s="154"/>
      <c r="E16" s="154"/>
      <c r="F16" s="154"/>
      <c r="G16" s="155">
        <f t="shared" si="0"/>
        <v>0</v>
      </c>
    </row>
    <row r="17" spans="1:7" ht="45.75" customHeight="1">
      <c r="A17" s="156" t="s">
        <v>492</v>
      </c>
      <c r="B17" s="157">
        <f>B18+B19</f>
        <v>0</v>
      </c>
      <c r="C17" s="157">
        <f>C18+C19</f>
        <v>0</v>
      </c>
      <c r="D17" s="157">
        <f>D18+D19</f>
        <v>0</v>
      </c>
      <c r="E17" s="157">
        <f>E18+E19</f>
        <v>0</v>
      </c>
      <c r="F17" s="157">
        <f>F18+F19</f>
        <v>0</v>
      </c>
      <c r="G17" s="155">
        <f t="shared" si="0"/>
        <v>0</v>
      </c>
    </row>
    <row r="18" spans="1:7" ht="27">
      <c r="A18" s="158" t="s">
        <v>493</v>
      </c>
      <c r="B18" s="154"/>
      <c r="C18" s="154"/>
      <c r="D18" s="154"/>
      <c r="E18" s="154"/>
      <c r="F18" s="154"/>
      <c r="G18" s="155">
        <f t="shared" si="0"/>
        <v>0</v>
      </c>
    </row>
    <row r="19" spans="1:7" ht="27">
      <c r="A19" s="158" t="s">
        <v>494</v>
      </c>
      <c r="B19" s="154"/>
      <c r="C19" s="154"/>
      <c r="D19" s="154"/>
      <c r="E19" s="154"/>
      <c r="F19" s="154"/>
      <c r="G19" s="155">
        <f t="shared" si="0"/>
        <v>0</v>
      </c>
    </row>
    <row r="20" spans="1:7" ht="27">
      <c r="A20" s="153" t="s">
        <v>495</v>
      </c>
      <c r="B20" s="154"/>
      <c r="C20" s="154"/>
      <c r="D20" s="154"/>
      <c r="E20" s="154"/>
      <c r="F20" s="154"/>
      <c r="G20" s="155">
        <f t="shared" si="0"/>
        <v>0</v>
      </c>
    </row>
    <row r="21" spans="1:7" ht="27">
      <c r="A21" s="150" t="s">
        <v>496</v>
      </c>
      <c r="B21" s="151">
        <f>B22+B23+B24+B27+B28+B31</f>
        <v>5796367419</v>
      </c>
      <c r="C21" s="151">
        <f>C22+C23+C24+C27+C28+C31</f>
        <v>0</v>
      </c>
      <c r="D21" s="151">
        <f>D22+D23+D24+D27+D28+D31</f>
        <v>5796367419</v>
      </c>
      <c r="E21" s="151">
        <f>E22+E23+E24+E27+E28+E31</f>
        <v>3220084703.83</v>
      </c>
      <c r="F21" s="151">
        <f>F22+F23+F24+F27+F28+F31</f>
        <v>3220084703.83</v>
      </c>
      <c r="G21" s="152">
        <f>D21-E21</f>
        <v>2576282715.17</v>
      </c>
    </row>
    <row r="22" spans="1:7" ht="27">
      <c r="A22" s="153" t="s">
        <v>486</v>
      </c>
      <c r="B22" s="151"/>
      <c r="C22" s="151"/>
      <c r="D22" s="151"/>
      <c r="E22" s="151"/>
      <c r="F22" s="151"/>
      <c r="G22" s="155">
        <f aca="true" t="shared" si="1" ref="G22:G31">D22-E22</f>
        <v>0</v>
      </c>
    </row>
    <row r="23" spans="1:7" ht="16.5">
      <c r="A23" s="153" t="s">
        <v>487</v>
      </c>
      <c r="B23" s="154">
        <v>5796367419</v>
      </c>
      <c r="C23" s="154">
        <v>0</v>
      </c>
      <c r="D23" s="154">
        <v>5796367419</v>
      </c>
      <c r="E23" s="154">
        <f>643338474.76+1227036369.71+1349709859.36</f>
        <v>3220084703.83</v>
      </c>
      <c r="F23" s="154">
        <f>643338474.76+1227036369.71+1349709859.36</f>
        <v>3220084703.83</v>
      </c>
      <c r="G23" s="154">
        <f>D23-E23</f>
        <v>2576282715.17</v>
      </c>
    </row>
    <row r="24" spans="1:7" ht="27">
      <c r="A24" s="153" t="s">
        <v>488</v>
      </c>
      <c r="B24" s="151">
        <f>B25+B26</f>
        <v>0</v>
      </c>
      <c r="C24" s="151">
        <f>C25+C26</f>
        <v>0</v>
      </c>
      <c r="D24" s="151">
        <f>D25+D26</f>
        <v>0</v>
      </c>
      <c r="E24" s="151"/>
      <c r="F24" s="151">
        <f>F25+F26</f>
        <v>0</v>
      </c>
      <c r="G24" s="155">
        <f t="shared" si="1"/>
        <v>0</v>
      </c>
    </row>
    <row r="25" spans="1:7" ht="16.5">
      <c r="A25" s="153" t="s">
        <v>489</v>
      </c>
      <c r="B25" s="151"/>
      <c r="C25" s="151"/>
      <c r="D25" s="151"/>
      <c r="E25" s="151"/>
      <c r="F25" s="151"/>
      <c r="G25" s="155">
        <f t="shared" si="1"/>
        <v>0</v>
      </c>
    </row>
    <row r="26" spans="1:7" ht="27">
      <c r="A26" s="153" t="s">
        <v>490</v>
      </c>
      <c r="B26" s="151"/>
      <c r="C26" s="151"/>
      <c r="D26" s="151"/>
      <c r="E26" s="151"/>
      <c r="F26" s="151"/>
      <c r="G26" s="155">
        <f t="shared" si="1"/>
        <v>0</v>
      </c>
    </row>
    <row r="27" spans="1:7" ht="16.5">
      <c r="A27" s="153" t="s">
        <v>491</v>
      </c>
      <c r="B27" s="151"/>
      <c r="C27" s="151"/>
      <c r="D27" s="151"/>
      <c r="E27" s="151"/>
      <c r="F27" s="151"/>
      <c r="G27" s="155">
        <f t="shared" si="1"/>
        <v>0</v>
      </c>
    </row>
    <row r="28" spans="1:7" ht="54">
      <c r="A28" s="153" t="s">
        <v>492</v>
      </c>
      <c r="B28" s="151">
        <f>B29+B30</f>
        <v>0</v>
      </c>
      <c r="C28" s="151">
        <f>C29+C30</f>
        <v>0</v>
      </c>
      <c r="D28" s="151">
        <f>D29+D30</f>
        <v>0</v>
      </c>
      <c r="E28" s="151">
        <f>E29+E30</f>
        <v>0</v>
      </c>
      <c r="F28" s="151">
        <f>F29+F30</f>
        <v>0</v>
      </c>
      <c r="G28" s="155">
        <f t="shared" si="1"/>
        <v>0</v>
      </c>
    </row>
    <row r="29" spans="1:7" ht="53.25" customHeight="1">
      <c r="A29" s="158" t="s">
        <v>493</v>
      </c>
      <c r="B29" s="151"/>
      <c r="C29" s="151"/>
      <c r="D29" s="151"/>
      <c r="E29" s="151"/>
      <c r="F29" s="151"/>
      <c r="G29" s="155">
        <f t="shared" si="1"/>
        <v>0</v>
      </c>
    </row>
    <row r="30" spans="1:7" ht="27">
      <c r="A30" s="158" t="s">
        <v>494</v>
      </c>
      <c r="B30" s="151"/>
      <c r="C30" s="151"/>
      <c r="D30" s="151"/>
      <c r="E30" s="151"/>
      <c r="F30" s="151"/>
      <c r="G30" s="155">
        <f t="shared" si="1"/>
        <v>0</v>
      </c>
    </row>
    <row r="31" spans="1:7" ht="27">
      <c r="A31" s="153" t="s">
        <v>495</v>
      </c>
      <c r="B31" s="151"/>
      <c r="C31" s="151"/>
      <c r="D31" s="151"/>
      <c r="E31" s="151"/>
      <c r="F31" s="151"/>
      <c r="G31" s="155">
        <f t="shared" si="1"/>
        <v>0</v>
      </c>
    </row>
    <row r="32" spans="1:7" ht="40.5">
      <c r="A32" s="150" t="s">
        <v>497</v>
      </c>
      <c r="B32" s="151">
        <f>B10+B21</f>
        <v>5854386177</v>
      </c>
      <c r="C32" s="151">
        <f>C10+C21</f>
        <v>4701566.47</v>
      </c>
      <c r="D32" s="151">
        <f>D10+D21</f>
        <v>5859087743.47</v>
      </c>
      <c r="E32" s="151">
        <f>E10+E21</f>
        <v>3257191032.2799997</v>
      </c>
      <c r="F32" s="151">
        <f>F10+F21</f>
        <v>3256162577.4</v>
      </c>
      <c r="G32" s="152">
        <f>D32-E32</f>
        <v>2601896711.1900005</v>
      </c>
    </row>
    <row r="33" spans="1:7" ht="17.25" thickBot="1">
      <c r="A33" s="159"/>
      <c r="B33" s="160"/>
      <c r="C33" s="160"/>
      <c r="D33" s="160"/>
      <c r="E33" s="160"/>
      <c r="F33" s="160"/>
      <c r="G33" s="161"/>
    </row>
    <row r="37" spans="3:7" ht="16.5">
      <c r="C37" s="147"/>
      <c r="G37" s="147"/>
    </row>
  </sheetData>
  <sheetProtection/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scale="75" r:id="rId3"/>
  <rowBreaks count="1" manualBreakCount="1">
    <brk id="40" max="6" man="1"/>
  </rowBreaks>
  <legacyDrawing r:id="rId2"/>
  <oleObjects>
    <oleObject progId="Excel.Sheet.12" shapeId="6598217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52" activePane="bottomLeft" state="frozen"/>
      <selection pane="topLeft" activeCell="Q86" sqref="Q86"/>
      <selection pane="bottomLeft" activeCell="C80" sqref="C80"/>
    </sheetView>
  </sheetViews>
  <sheetFormatPr defaultColWidth="11.00390625" defaultRowHeight="15"/>
  <cols>
    <col min="1" max="1" width="78.00390625" style="1" bestFit="1" customWidth="1"/>
    <col min="2" max="2" width="18.421875" style="1" bestFit="1" customWidth="1"/>
    <col min="3" max="3" width="17.57421875" style="1" bestFit="1" customWidth="1"/>
    <col min="4" max="4" width="18.7109375" style="1" bestFit="1" customWidth="1"/>
    <col min="5" max="5" width="18.28125" style="1" bestFit="1" customWidth="1"/>
    <col min="6" max="6" width="18.7109375" style="1" bestFit="1" customWidth="1"/>
    <col min="7" max="7" width="19.140625" style="1" bestFit="1" customWidth="1"/>
    <col min="8" max="16384" width="11.00390625" style="1" customWidth="1"/>
  </cols>
  <sheetData>
    <row r="1" ht="13.5" thickBot="1"/>
    <row r="2" spans="1:7" ht="12.75">
      <c r="A2" s="162" t="s">
        <v>120</v>
      </c>
      <c r="B2" s="163"/>
      <c r="C2" s="163"/>
      <c r="D2" s="163"/>
      <c r="E2" s="163"/>
      <c r="F2" s="163"/>
      <c r="G2" s="203"/>
    </row>
    <row r="3" spans="1:7" ht="12.75">
      <c r="A3" s="187" t="s">
        <v>392</v>
      </c>
      <c r="B3" s="188"/>
      <c r="C3" s="188"/>
      <c r="D3" s="188"/>
      <c r="E3" s="188"/>
      <c r="F3" s="188"/>
      <c r="G3" s="204"/>
    </row>
    <row r="4" spans="1:7" ht="12.75">
      <c r="A4" s="187" t="s">
        <v>532</v>
      </c>
      <c r="B4" s="188"/>
      <c r="C4" s="188"/>
      <c r="D4" s="188"/>
      <c r="E4" s="188"/>
      <c r="F4" s="188"/>
      <c r="G4" s="204"/>
    </row>
    <row r="5" spans="1:7" ht="12.75">
      <c r="A5" s="187" t="s">
        <v>534</v>
      </c>
      <c r="B5" s="188"/>
      <c r="C5" s="188"/>
      <c r="D5" s="188"/>
      <c r="E5" s="188"/>
      <c r="F5" s="188"/>
      <c r="G5" s="204"/>
    </row>
    <row r="6" spans="1:7" ht="13.5" thickBot="1">
      <c r="A6" s="190" t="s">
        <v>1</v>
      </c>
      <c r="B6" s="191"/>
      <c r="C6" s="191"/>
      <c r="D6" s="191"/>
      <c r="E6" s="191"/>
      <c r="F6" s="191"/>
      <c r="G6" s="205"/>
    </row>
    <row r="7" spans="1:7" ht="15.75" customHeight="1">
      <c r="A7" s="162" t="s">
        <v>2</v>
      </c>
      <c r="B7" s="211" t="s">
        <v>390</v>
      </c>
      <c r="C7" s="212"/>
      <c r="D7" s="212"/>
      <c r="E7" s="212"/>
      <c r="F7" s="213"/>
      <c r="G7" s="195" t="s">
        <v>389</v>
      </c>
    </row>
    <row r="8" spans="1:7" ht="15.75" customHeight="1" thickBot="1">
      <c r="A8" s="187"/>
      <c r="B8" s="168"/>
      <c r="C8" s="169"/>
      <c r="D8" s="169"/>
      <c r="E8" s="169"/>
      <c r="F8" s="170"/>
      <c r="G8" s="234"/>
    </row>
    <row r="9" spans="1:7" ht="26.25" thickBot="1">
      <c r="A9" s="190"/>
      <c r="B9" s="139" t="s">
        <v>240</v>
      </c>
      <c r="C9" s="142" t="s">
        <v>388</v>
      </c>
      <c r="D9" s="142" t="s">
        <v>387</v>
      </c>
      <c r="E9" s="142" t="s">
        <v>210</v>
      </c>
      <c r="F9" s="142" t="s">
        <v>208</v>
      </c>
      <c r="G9" s="196"/>
    </row>
    <row r="10" spans="1:7" ht="12.75">
      <c r="A10" s="138"/>
      <c r="B10" s="137"/>
      <c r="C10" s="137"/>
      <c r="D10" s="137"/>
      <c r="E10" s="137"/>
      <c r="F10" s="137"/>
      <c r="G10" s="137"/>
    </row>
    <row r="11" spans="1:7" ht="12.75">
      <c r="A11" s="132" t="s">
        <v>531</v>
      </c>
      <c r="B11" s="55">
        <f aca="true" t="shared" si="0" ref="B11:G11">B12+B22+B31+B42</f>
        <v>136779747</v>
      </c>
      <c r="C11" s="55">
        <f t="shared" si="0"/>
        <v>27096920.66</v>
      </c>
      <c r="D11" s="55">
        <f t="shared" si="0"/>
        <v>163876667.66</v>
      </c>
      <c r="E11" s="55">
        <f t="shared" si="0"/>
        <v>88473401.62</v>
      </c>
      <c r="F11" s="55">
        <f t="shared" si="0"/>
        <v>86471005.33</v>
      </c>
      <c r="G11" s="55">
        <f t="shared" si="0"/>
        <v>75403266.03999999</v>
      </c>
    </row>
    <row r="12" spans="1:7" ht="12.75">
      <c r="A12" s="132" t="s">
        <v>529</v>
      </c>
      <c r="B12" s="55">
        <f>SUM(B13:B20)</f>
        <v>0</v>
      </c>
      <c r="C12" s="55">
        <f>SUM(C13:C20)</f>
        <v>0</v>
      </c>
      <c r="D12" s="55">
        <f>SUM(D13:D20)</f>
        <v>0</v>
      </c>
      <c r="E12" s="55">
        <f>SUM(E13:E20)</f>
        <v>0</v>
      </c>
      <c r="F12" s="55">
        <f>SUM(F13:F20)</f>
        <v>0</v>
      </c>
      <c r="G12" s="55">
        <f aca="true" t="shared" si="1" ref="G12:G20">D12-E12</f>
        <v>0</v>
      </c>
    </row>
    <row r="13" spans="1:7" ht="12.75">
      <c r="A13" s="134" t="s">
        <v>528</v>
      </c>
      <c r="B13" s="58"/>
      <c r="C13" s="58"/>
      <c r="D13" s="58">
        <f aca="true" t="shared" si="2" ref="D13:D20">B13+C13</f>
        <v>0</v>
      </c>
      <c r="E13" s="58"/>
      <c r="F13" s="58"/>
      <c r="G13" s="58">
        <f t="shared" si="1"/>
        <v>0</v>
      </c>
    </row>
    <row r="14" spans="1:7" ht="12.75">
      <c r="A14" s="134" t="s">
        <v>527</v>
      </c>
      <c r="B14" s="58"/>
      <c r="C14" s="58"/>
      <c r="D14" s="58">
        <f t="shared" si="2"/>
        <v>0</v>
      </c>
      <c r="E14" s="58"/>
      <c r="F14" s="58"/>
      <c r="G14" s="58">
        <f t="shared" si="1"/>
        <v>0</v>
      </c>
    </row>
    <row r="15" spans="1:7" ht="12.75">
      <c r="A15" s="134" t="s">
        <v>526</v>
      </c>
      <c r="B15" s="58"/>
      <c r="C15" s="58"/>
      <c r="D15" s="58">
        <f t="shared" si="2"/>
        <v>0</v>
      </c>
      <c r="E15" s="58"/>
      <c r="F15" s="58"/>
      <c r="G15" s="58">
        <f t="shared" si="1"/>
        <v>0</v>
      </c>
    </row>
    <row r="16" spans="1:7" ht="12.75">
      <c r="A16" s="134" t="s">
        <v>525</v>
      </c>
      <c r="B16" s="58"/>
      <c r="C16" s="58"/>
      <c r="D16" s="58">
        <f t="shared" si="2"/>
        <v>0</v>
      </c>
      <c r="E16" s="58"/>
      <c r="F16" s="58"/>
      <c r="G16" s="58">
        <f t="shared" si="1"/>
        <v>0</v>
      </c>
    </row>
    <row r="17" spans="1:7" ht="12.75">
      <c r="A17" s="134" t="s">
        <v>524</v>
      </c>
      <c r="B17" s="58"/>
      <c r="C17" s="58"/>
      <c r="D17" s="58">
        <f t="shared" si="2"/>
        <v>0</v>
      </c>
      <c r="E17" s="58"/>
      <c r="F17" s="58"/>
      <c r="G17" s="58">
        <f t="shared" si="1"/>
        <v>0</v>
      </c>
    </row>
    <row r="18" spans="1:7" ht="12.75">
      <c r="A18" s="134" t="s">
        <v>523</v>
      </c>
      <c r="B18" s="58"/>
      <c r="C18" s="58"/>
      <c r="D18" s="58">
        <f t="shared" si="2"/>
        <v>0</v>
      </c>
      <c r="E18" s="58"/>
      <c r="F18" s="58"/>
      <c r="G18" s="58">
        <f t="shared" si="1"/>
        <v>0</v>
      </c>
    </row>
    <row r="19" spans="1:7" ht="12.75">
      <c r="A19" s="134" t="s">
        <v>522</v>
      </c>
      <c r="B19" s="58"/>
      <c r="C19" s="58"/>
      <c r="D19" s="58">
        <f t="shared" si="2"/>
        <v>0</v>
      </c>
      <c r="E19" s="58"/>
      <c r="F19" s="58"/>
      <c r="G19" s="58">
        <f t="shared" si="1"/>
        <v>0</v>
      </c>
    </row>
    <row r="20" spans="1:7" ht="12.75">
      <c r="A20" s="134" t="s">
        <v>521</v>
      </c>
      <c r="B20" s="58"/>
      <c r="C20" s="58"/>
      <c r="D20" s="58">
        <f t="shared" si="2"/>
        <v>0</v>
      </c>
      <c r="E20" s="58"/>
      <c r="F20" s="58"/>
      <c r="G20" s="58">
        <f t="shared" si="1"/>
        <v>0</v>
      </c>
    </row>
    <row r="21" spans="1:7" ht="12.75">
      <c r="A21" s="133"/>
      <c r="B21" s="58"/>
      <c r="C21" s="58"/>
      <c r="D21" s="58"/>
      <c r="E21" s="58"/>
      <c r="F21" s="58"/>
      <c r="G21" s="58"/>
    </row>
    <row r="22" spans="1:7" ht="12.75">
      <c r="A22" s="132" t="s">
        <v>520</v>
      </c>
      <c r="B22" s="55">
        <f>SUM(B23:B29)</f>
        <v>136779747</v>
      </c>
      <c r="C22" s="55">
        <f>SUM(C23:C29)</f>
        <v>27096920.66</v>
      </c>
      <c r="D22" s="55">
        <f>SUM(D23:D29)</f>
        <v>163876667.66</v>
      </c>
      <c r="E22" s="55">
        <f>SUM(E23:E29)</f>
        <v>88473401.62</v>
      </c>
      <c r="F22" s="55">
        <f>SUM(F23:F29)</f>
        <v>86471005.33</v>
      </c>
      <c r="G22" s="55">
        <f aca="true" t="shared" si="3" ref="G22:G29">D22-E22</f>
        <v>75403266.03999999</v>
      </c>
    </row>
    <row r="23" spans="1:7" ht="12.75">
      <c r="A23" s="134" t="s">
        <v>519</v>
      </c>
      <c r="B23" s="58"/>
      <c r="C23" s="58"/>
      <c r="D23" s="58">
        <f aca="true" t="shared" si="4" ref="D23:D29">B23+C23</f>
        <v>0</v>
      </c>
      <c r="E23" s="58"/>
      <c r="F23" s="58"/>
      <c r="G23" s="58">
        <f t="shared" si="3"/>
        <v>0</v>
      </c>
    </row>
    <row r="24" spans="1:7" ht="12.75">
      <c r="A24" s="134" t="s">
        <v>518</v>
      </c>
      <c r="B24" s="58"/>
      <c r="C24" s="58"/>
      <c r="D24" s="58">
        <f t="shared" si="4"/>
        <v>0</v>
      </c>
      <c r="E24" s="58"/>
      <c r="F24" s="58"/>
      <c r="G24" s="58">
        <f t="shared" si="3"/>
        <v>0</v>
      </c>
    </row>
    <row r="25" spans="1:7" ht="12.75">
      <c r="A25" s="134" t="s">
        <v>517</v>
      </c>
      <c r="B25" s="58"/>
      <c r="C25" s="58"/>
      <c r="D25" s="58">
        <f t="shared" si="4"/>
        <v>0</v>
      </c>
      <c r="E25" s="58"/>
      <c r="F25" s="58"/>
      <c r="G25" s="58">
        <f t="shared" si="3"/>
        <v>0</v>
      </c>
    </row>
    <row r="26" spans="1:7" ht="12.75">
      <c r="A26" s="134" t="s">
        <v>516</v>
      </c>
      <c r="B26" s="58"/>
      <c r="C26" s="58"/>
      <c r="D26" s="58">
        <f t="shared" si="4"/>
        <v>0</v>
      </c>
      <c r="E26" s="58"/>
      <c r="F26" s="58"/>
      <c r="G26" s="58">
        <f t="shared" si="3"/>
        <v>0</v>
      </c>
    </row>
    <row r="27" spans="1:7" ht="12.75">
      <c r="A27" s="134" t="s">
        <v>515</v>
      </c>
      <c r="B27" s="58">
        <v>136779747</v>
      </c>
      <c r="C27" s="58">
        <v>27096920.66</v>
      </c>
      <c r="D27" s="58">
        <f t="shared" si="4"/>
        <v>163876667.66</v>
      </c>
      <c r="E27" s="58">
        <v>88473401.62</v>
      </c>
      <c r="F27" s="58">
        <v>86471005.33</v>
      </c>
      <c r="G27" s="58">
        <f t="shared" si="3"/>
        <v>75403266.03999999</v>
      </c>
    </row>
    <row r="28" spans="1:7" ht="12.75">
      <c r="A28" s="134" t="s">
        <v>514</v>
      </c>
      <c r="B28" s="58"/>
      <c r="C28" s="58"/>
      <c r="D28" s="58">
        <f t="shared" si="4"/>
        <v>0</v>
      </c>
      <c r="E28" s="58"/>
      <c r="F28" s="58"/>
      <c r="G28" s="58">
        <f t="shared" si="3"/>
        <v>0</v>
      </c>
    </row>
    <row r="29" spans="1:7" ht="12.75">
      <c r="A29" s="134" t="s">
        <v>513</v>
      </c>
      <c r="B29" s="58"/>
      <c r="C29" s="58"/>
      <c r="D29" s="58">
        <f t="shared" si="4"/>
        <v>0</v>
      </c>
      <c r="E29" s="58"/>
      <c r="F29" s="58"/>
      <c r="G29" s="58">
        <f t="shared" si="3"/>
        <v>0</v>
      </c>
    </row>
    <row r="30" spans="1:7" ht="12.75">
      <c r="A30" s="133"/>
      <c r="B30" s="58"/>
      <c r="C30" s="58"/>
      <c r="D30" s="58"/>
      <c r="E30" s="58"/>
      <c r="F30" s="58"/>
      <c r="G30" s="58"/>
    </row>
    <row r="31" spans="1:7" ht="12.75">
      <c r="A31" s="132" t="s">
        <v>512</v>
      </c>
      <c r="B31" s="55">
        <f>SUM(B32:B40)</f>
        <v>0</v>
      </c>
      <c r="C31" s="55">
        <f>SUM(C32:C40)</f>
        <v>0</v>
      </c>
      <c r="D31" s="55">
        <f>SUM(D32:D40)</f>
        <v>0</v>
      </c>
      <c r="E31" s="55">
        <f>SUM(E32:E40)</f>
        <v>0</v>
      </c>
      <c r="F31" s="55">
        <f>SUM(F32:F40)</f>
        <v>0</v>
      </c>
      <c r="G31" s="55">
        <f aca="true" t="shared" si="5" ref="G31:G40">D31-E31</f>
        <v>0</v>
      </c>
    </row>
    <row r="32" spans="1:7" ht="12.75">
      <c r="A32" s="134" t="s">
        <v>511</v>
      </c>
      <c r="B32" s="58"/>
      <c r="C32" s="58"/>
      <c r="D32" s="58">
        <f aca="true" t="shared" si="6" ref="D32:D40">B32+C32</f>
        <v>0</v>
      </c>
      <c r="E32" s="58"/>
      <c r="F32" s="58"/>
      <c r="G32" s="58">
        <f t="shared" si="5"/>
        <v>0</v>
      </c>
    </row>
    <row r="33" spans="1:7" ht="12.75">
      <c r="A33" s="134" t="s">
        <v>510</v>
      </c>
      <c r="B33" s="58"/>
      <c r="C33" s="58"/>
      <c r="D33" s="58">
        <f t="shared" si="6"/>
        <v>0</v>
      </c>
      <c r="E33" s="58"/>
      <c r="F33" s="58"/>
      <c r="G33" s="58">
        <f t="shared" si="5"/>
        <v>0</v>
      </c>
    </row>
    <row r="34" spans="1:7" ht="12.75">
      <c r="A34" s="134" t="s">
        <v>509</v>
      </c>
      <c r="B34" s="58"/>
      <c r="C34" s="58"/>
      <c r="D34" s="58">
        <f t="shared" si="6"/>
        <v>0</v>
      </c>
      <c r="E34" s="58"/>
      <c r="F34" s="58"/>
      <c r="G34" s="58">
        <f t="shared" si="5"/>
        <v>0</v>
      </c>
    </row>
    <row r="35" spans="1:7" ht="12.75">
      <c r="A35" s="134" t="s">
        <v>508</v>
      </c>
      <c r="B35" s="58"/>
      <c r="C35" s="58"/>
      <c r="D35" s="58">
        <f t="shared" si="6"/>
        <v>0</v>
      </c>
      <c r="E35" s="58"/>
      <c r="F35" s="58"/>
      <c r="G35" s="58">
        <f t="shared" si="5"/>
        <v>0</v>
      </c>
    </row>
    <row r="36" spans="1:7" ht="12.75">
      <c r="A36" s="134" t="s">
        <v>507</v>
      </c>
      <c r="B36" s="58"/>
      <c r="C36" s="58"/>
      <c r="D36" s="58">
        <f t="shared" si="6"/>
        <v>0</v>
      </c>
      <c r="E36" s="58"/>
      <c r="F36" s="58"/>
      <c r="G36" s="58">
        <f t="shared" si="5"/>
        <v>0</v>
      </c>
    </row>
    <row r="37" spans="1:7" ht="12.75">
      <c r="A37" s="134" t="s">
        <v>506</v>
      </c>
      <c r="B37" s="58"/>
      <c r="C37" s="58"/>
      <c r="D37" s="58">
        <f t="shared" si="6"/>
        <v>0</v>
      </c>
      <c r="E37" s="58"/>
      <c r="F37" s="58"/>
      <c r="G37" s="58">
        <f t="shared" si="5"/>
        <v>0</v>
      </c>
    </row>
    <row r="38" spans="1:7" ht="12.75">
      <c r="A38" s="134" t="s">
        <v>505</v>
      </c>
      <c r="B38" s="58"/>
      <c r="C38" s="58"/>
      <c r="D38" s="58">
        <f t="shared" si="6"/>
        <v>0</v>
      </c>
      <c r="E38" s="58"/>
      <c r="F38" s="58"/>
      <c r="G38" s="58">
        <f t="shared" si="5"/>
        <v>0</v>
      </c>
    </row>
    <row r="39" spans="1:7" ht="12.75">
      <c r="A39" s="134" t="s">
        <v>504</v>
      </c>
      <c r="B39" s="58"/>
      <c r="C39" s="58"/>
      <c r="D39" s="58">
        <f t="shared" si="6"/>
        <v>0</v>
      </c>
      <c r="E39" s="58"/>
      <c r="F39" s="58"/>
      <c r="G39" s="58">
        <f t="shared" si="5"/>
        <v>0</v>
      </c>
    </row>
    <row r="40" spans="1:7" ht="12.75">
      <c r="A40" s="134" t="s">
        <v>503</v>
      </c>
      <c r="B40" s="58"/>
      <c r="C40" s="58"/>
      <c r="D40" s="58">
        <f t="shared" si="6"/>
        <v>0</v>
      </c>
      <c r="E40" s="58"/>
      <c r="F40" s="58"/>
      <c r="G40" s="58">
        <f t="shared" si="5"/>
        <v>0</v>
      </c>
    </row>
    <row r="41" spans="1:7" ht="12.75">
      <c r="A41" s="133"/>
      <c r="B41" s="58"/>
      <c r="C41" s="58"/>
      <c r="D41" s="58"/>
      <c r="E41" s="58"/>
      <c r="F41" s="58"/>
      <c r="G41" s="58"/>
    </row>
    <row r="42" spans="1:7" ht="12.75">
      <c r="A42" s="132" t="s">
        <v>502</v>
      </c>
      <c r="B42" s="55">
        <f>SUM(B43:B46)</f>
        <v>0</v>
      </c>
      <c r="C42" s="55">
        <f>SUM(C43:C46)</f>
        <v>0</v>
      </c>
      <c r="D42" s="55">
        <f>SUM(D43:D46)</f>
        <v>0</v>
      </c>
      <c r="E42" s="55">
        <f>SUM(E43:E46)</f>
        <v>0</v>
      </c>
      <c r="F42" s="55">
        <f>SUM(F43:F46)</f>
        <v>0</v>
      </c>
      <c r="G42" s="55">
        <f>D42-E42</f>
        <v>0</v>
      </c>
    </row>
    <row r="43" spans="1:7" ht="12.75">
      <c r="A43" s="134" t="s">
        <v>501</v>
      </c>
      <c r="B43" s="58"/>
      <c r="C43" s="58"/>
      <c r="D43" s="58">
        <f>B43+C43</f>
        <v>0</v>
      </c>
      <c r="E43" s="58"/>
      <c r="F43" s="58"/>
      <c r="G43" s="58">
        <f>D43-E43</f>
        <v>0</v>
      </c>
    </row>
    <row r="44" spans="1:7" ht="12.75">
      <c r="A44" s="10" t="s">
        <v>500</v>
      </c>
      <c r="B44" s="58"/>
      <c r="C44" s="58"/>
      <c r="D44" s="58">
        <f>B44+C44</f>
        <v>0</v>
      </c>
      <c r="E44" s="58"/>
      <c r="F44" s="58"/>
      <c r="G44" s="58">
        <f>D44-E44</f>
        <v>0</v>
      </c>
    </row>
    <row r="45" spans="1:7" ht="12.75">
      <c r="A45" s="134" t="s">
        <v>499</v>
      </c>
      <c r="B45" s="58"/>
      <c r="C45" s="58"/>
      <c r="D45" s="58">
        <f>B45+C45</f>
        <v>0</v>
      </c>
      <c r="E45" s="58"/>
      <c r="F45" s="58"/>
      <c r="G45" s="58">
        <f>D45-E45</f>
        <v>0</v>
      </c>
    </row>
    <row r="46" spans="1:7" ht="12.75">
      <c r="A46" s="134" t="s">
        <v>498</v>
      </c>
      <c r="B46" s="58"/>
      <c r="C46" s="58"/>
      <c r="D46" s="58">
        <f>B46+C46</f>
        <v>0</v>
      </c>
      <c r="E46" s="58"/>
      <c r="F46" s="58"/>
      <c r="G46" s="58">
        <f>D46-E46</f>
        <v>0</v>
      </c>
    </row>
    <row r="47" spans="1:7" ht="12.75">
      <c r="A47" s="133"/>
      <c r="B47" s="58"/>
      <c r="C47" s="58"/>
      <c r="D47" s="58"/>
      <c r="E47" s="58"/>
      <c r="F47" s="58"/>
      <c r="G47" s="58"/>
    </row>
    <row r="48" spans="1:7" ht="12.75">
      <c r="A48" s="132" t="s">
        <v>530</v>
      </c>
      <c r="B48" s="55">
        <f>B49+B59+B68+B79</f>
        <v>6063054014</v>
      </c>
      <c r="C48" s="55">
        <f>C49+C59+C68+C79</f>
        <v>27315304.74</v>
      </c>
      <c r="D48" s="55">
        <f>D49+D59+D68+D79</f>
        <v>6090369318.74</v>
      </c>
      <c r="E48" s="55">
        <f>E49+E59+E68+E79</f>
        <v>3407545740.71</v>
      </c>
      <c r="F48" s="55">
        <f>F49+F59+F68+F79</f>
        <v>3405784836.79</v>
      </c>
      <c r="G48" s="55">
        <f aca="true" t="shared" si="7" ref="G48:G57">D48-E48</f>
        <v>2682823578.0299997</v>
      </c>
    </row>
    <row r="49" spans="1:7" ht="12.75">
      <c r="A49" s="132" t="s">
        <v>529</v>
      </c>
      <c r="B49" s="55">
        <f>SUM(B50:B57)</f>
        <v>0</v>
      </c>
      <c r="C49" s="55">
        <f>SUM(C50:C57)</f>
        <v>0</v>
      </c>
      <c r="D49" s="55">
        <f>SUM(D50:D57)</f>
        <v>0</v>
      </c>
      <c r="E49" s="55">
        <f>SUM(E50:E57)</f>
        <v>0</v>
      </c>
      <c r="F49" s="55">
        <f>SUM(F50:F57)</f>
        <v>0</v>
      </c>
      <c r="G49" s="55">
        <f t="shared" si="7"/>
        <v>0</v>
      </c>
    </row>
    <row r="50" spans="1:7" ht="12.75">
      <c r="A50" s="134" t="s">
        <v>528</v>
      </c>
      <c r="B50" s="58"/>
      <c r="C50" s="58"/>
      <c r="D50" s="58">
        <f aca="true" t="shared" si="8" ref="D50:D57">B50+C50</f>
        <v>0</v>
      </c>
      <c r="E50" s="58"/>
      <c r="F50" s="58"/>
      <c r="G50" s="58">
        <f t="shared" si="7"/>
        <v>0</v>
      </c>
    </row>
    <row r="51" spans="1:7" ht="12.75">
      <c r="A51" s="134" t="s">
        <v>527</v>
      </c>
      <c r="B51" s="58"/>
      <c r="C51" s="58"/>
      <c r="D51" s="58">
        <f t="shared" si="8"/>
        <v>0</v>
      </c>
      <c r="E51" s="58"/>
      <c r="F51" s="58"/>
      <c r="G51" s="58">
        <f t="shared" si="7"/>
        <v>0</v>
      </c>
    </row>
    <row r="52" spans="1:7" ht="12.75">
      <c r="A52" s="134" t="s">
        <v>526</v>
      </c>
      <c r="B52" s="58"/>
      <c r="C52" s="58"/>
      <c r="D52" s="58">
        <f t="shared" si="8"/>
        <v>0</v>
      </c>
      <c r="E52" s="58"/>
      <c r="F52" s="58"/>
      <c r="G52" s="58">
        <f t="shared" si="7"/>
        <v>0</v>
      </c>
    </row>
    <row r="53" spans="1:7" ht="12.75">
      <c r="A53" s="134" t="s">
        <v>525</v>
      </c>
      <c r="B53" s="58"/>
      <c r="C53" s="58"/>
      <c r="D53" s="58">
        <f t="shared" si="8"/>
        <v>0</v>
      </c>
      <c r="E53" s="58"/>
      <c r="F53" s="58"/>
      <c r="G53" s="58">
        <f t="shared" si="7"/>
        <v>0</v>
      </c>
    </row>
    <row r="54" spans="1:7" ht="12.75">
      <c r="A54" s="134" t="s">
        <v>524</v>
      </c>
      <c r="B54" s="58"/>
      <c r="C54" s="58"/>
      <c r="D54" s="58">
        <f t="shared" si="8"/>
        <v>0</v>
      </c>
      <c r="E54" s="58"/>
      <c r="F54" s="58"/>
      <c r="G54" s="58">
        <f t="shared" si="7"/>
        <v>0</v>
      </c>
    </row>
    <row r="55" spans="1:7" ht="12.75">
      <c r="A55" s="134" t="s">
        <v>523</v>
      </c>
      <c r="B55" s="58"/>
      <c r="C55" s="58"/>
      <c r="D55" s="58">
        <f t="shared" si="8"/>
        <v>0</v>
      </c>
      <c r="E55" s="58"/>
      <c r="F55" s="58"/>
      <c r="G55" s="58">
        <f t="shared" si="7"/>
        <v>0</v>
      </c>
    </row>
    <row r="56" spans="1:7" ht="12.75">
      <c r="A56" s="134" t="s">
        <v>522</v>
      </c>
      <c r="B56" s="58"/>
      <c r="C56" s="58"/>
      <c r="D56" s="58">
        <f t="shared" si="8"/>
        <v>0</v>
      </c>
      <c r="E56" s="58"/>
      <c r="F56" s="58"/>
      <c r="G56" s="58">
        <f t="shared" si="7"/>
        <v>0</v>
      </c>
    </row>
    <row r="57" spans="1:7" ht="12.75">
      <c r="A57" s="134" t="s">
        <v>521</v>
      </c>
      <c r="B57" s="58"/>
      <c r="C57" s="58"/>
      <c r="D57" s="58">
        <f t="shared" si="8"/>
        <v>0</v>
      </c>
      <c r="E57" s="58"/>
      <c r="F57" s="58"/>
      <c r="G57" s="58">
        <f t="shared" si="7"/>
        <v>0</v>
      </c>
    </row>
    <row r="58" spans="1:7" ht="12.75">
      <c r="A58" s="133"/>
      <c r="B58" s="58"/>
      <c r="C58" s="58"/>
      <c r="D58" s="58"/>
      <c r="E58" s="58"/>
      <c r="F58" s="58"/>
      <c r="G58" s="58"/>
    </row>
    <row r="59" spans="1:7" ht="12.75">
      <c r="A59" s="132" t="s">
        <v>520</v>
      </c>
      <c r="B59" s="55">
        <f>SUM(B60:B66)</f>
        <v>6063054014</v>
      </c>
      <c r="C59" s="55">
        <f>SUM(C60:C66)</f>
        <v>27315304.74</v>
      </c>
      <c r="D59" s="55">
        <f>SUM(D60:D66)</f>
        <v>6090369318.74</v>
      </c>
      <c r="E59" s="55">
        <f>SUM(E60:E66)</f>
        <v>3407545740.71</v>
      </c>
      <c r="F59" s="55">
        <f>SUM(F60:F66)</f>
        <v>3405784836.79</v>
      </c>
      <c r="G59" s="55">
        <f aca="true" t="shared" si="9" ref="G59:G66">D59-E59</f>
        <v>2682823578.0299997</v>
      </c>
    </row>
    <row r="60" spans="1:7" ht="12.75">
      <c r="A60" s="134" t="s">
        <v>519</v>
      </c>
      <c r="B60" s="58"/>
      <c r="C60" s="58"/>
      <c r="D60" s="58">
        <f aca="true" t="shared" si="10" ref="D60:D66">B60+C60</f>
        <v>0</v>
      </c>
      <c r="E60" s="58"/>
      <c r="F60" s="58"/>
      <c r="G60" s="58">
        <f t="shared" si="9"/>
        <v>0</v>
      </c>
    </row>
    <row r="61" spans="1:7" ht="12.75">
      <c r="A61" s="134" t="s">
        <v>518</v>
      </c>
      <c r="B61" s="58"/>
      <c r="C61" s="58"/>
      <c r="D61" s="58">
        <f t="shared" si="10"/>
        <v>0</v>
      </c>
      <c r="E61" s="58"/>
      <c r="F61" s="58"/>
      <c r="G61" s="58">
        <f t="shared" si="9"/>
        <v>0</v>
      </c>
    </row>
    <row r="62" spans="1:7" ht="12.75">
      <c r="A62" s="134" t="s">
        <v>517</v>
      </c>
      <c r="B62" s="58"/>
      <c r="C62" s="58"/>
      <c r="D62" s="58">
        <f t="shared" si="10"/>
        <v>0</v>
      </c>
      <c r="E62" s="58"/>
      <c r="F62" s="58"/>
      <c r="G62" s="58">
        <f t="shared" si="9"/>
        <v>0</v>
      </c>
    </row>
    <row r="63" spans="1:7" ht="12.75">
      <c r="A63" s="134" t="s">
        <v>516</v>
      </c>
      <c r="B63" s="58"/>
      <c r="C63" s="58"/>
      <c r="D63" s="58">
        <f t="shared" si="10"/>
        <v>0</v>
      </c>
      <c r="E63" s="58"/>
      <c r="F63" s="58"/>
      <c r="G63" s="58">
        <f t="shared" si="9"/>
        <v>0</v>
      </c>
    </row>
    <row r="64" spans="1:7" ht="12.75">
      <c r="A64" s="134" t="s">
        <v>515</v>
      </c>
      <c r="B64" s="58">
        <v>6063054014</v>
      </c>
      <c r="C64" s="58">
        <v>27315304.74</v>
      </c>
      <c r="D64" s="58">
        <f t="shared" si="10"/>
        <v>6090369318.74</v>
      </c>
      <c r="E64" s="58">
        <v>3407545740.71</v>
      </c>
      <c r="F64" s="58">
        <v>3405784836.79</v>
      </c>
      <c r="G64" s="58">
        <f t="shared" si="9"/>
        <v>2682823578.0299997</v>
      </c>
    </row>
    <row r="65" spans="1:7" ht="12.75">
      <c r="A65" s="134" t="s">
        <v>514</v>
      </c>
      <c r="B65" s="58"/>
      <c r="C65" s="58"/>
      <c r="D65" s="58">
        <f t="shared" si="10"/>
        <v>0</v>
      </c>
      <c r="E65" s="58"/>
      <c r="F65" s="58"/>
      <c r="G65" s="58">
        <f t="shared" si="9"/>
        <v>0</v>
      </c>
    </row>
    <row r="66" spans="1:7" ht="12.75">
      <c r="A66" s="134" t="s">
        <v>513</v>
      </c>
      <c r="B66" s="58"/>
      <c r="C66" s="58"/>
      <c r="D66" s="58">
        <f t="shared" si="10"/>
        <v>0</v>
      </c>
      <c r="E66" s="58"/>
      <c r="F66" s="58"/>
      <c r="G66" s="58">
        <f t="shared" si="9"/>
        <v>0</v>
      </c>
    </row>
    <row r="67" spans="1:7" ht="12.75">
      <c r="A67" s="133"/>
      <c r="B67" s="58"/>
      <c r="C67" s="58"/>
      <c r="D67" s="58"/>
      <c r="E67" s="58"/>
      <c r="F67" s="58"/>
      <c r="G67" s="58"/>
    </row>
    <row r="68" spans="1:7" ht="12.75">
      <c r="A68" s="132" t="s">
        <v>512</v>
      </c>
      <c r="B68" s="55">
        <f>SUM(B69:B77)</f>
        <v>0</v>
      </c>
      <c r="C68" s="55">
        <f>SUM(C69:C77)</f>
        <v>0</v>
      </c>
      <c r="D68" s="55">
        <f>SUM(D69:D77)</f>
        <v>0</v>
      </c>
      <c r="E68" s="55">
        <f>SUM(E69:E77)</f>
        <v>0</v>
      </c>
      <c r="F68" s="55">
        <f>SUM(F69:F77)</f>
        <v>0</v>
      </c>
      <c r="G68" s="55">
        <f aca="true" t="shared" si="11" ref="G68:G77">D68-E68</f>
        <v>0</v>
      </c>
    </row>
    <row r="69" spans="1:7" ht="12.75">
      <c r="A69" s="134" t="s">
        <v>511</v>
      </c>
      <c r="B69" s="58"/>
      <c r="C69" s="58"/>
      <c r="D69" s="58">
        <f aca="true" t="shared" si="12" ref="D69:D77">B69+C69</f>
        <v>0</v>
      </c>
      <c r="E69" s="58"/>
      <c r="F69" s="58"/>
      <c r="G69" s="58">
        <f t="shared" si="11"/>
        <v>0</v>
      </c>
    </row>
    <row r="70" spans="1:7" ht="12.75">
      <c r="A70" s="134" t="s">
        <v>510</v>
      </c>
      <c r="B70" s="58"/>
      <c r="C70" s="58"/>
      <c r="D70" s="58">
        <f t="shared" si="12"/>
        <v>0</v>
      </c>
      <c r="E70" s="58"/>
      <c r="F70" s="58"/>
      <c r="G70" s="58">
        <f t="shared" si="11"/>
        <v>0</v>
      </c>
    </row>
    <row r="71" spans="1:7" ht="12.75">
      <c r="A71" s="134" t="s">
        <v>509</v>
      </c>
      <c r="B71" s="58"/>
      <c r="C71" s="58"/>
      <c r="D71" s="58">
        <f t="shared" si="12"/>
        <v>0</v>
      </c>
      <c r="E71" s="58"/>
      <c r="F71" s="58"/>
      <c r="G71" s="58">
        <f t="shared" si="11"/>
        <v>0</v>
      </c>
    </row>
    <row r="72" spans="1:7" ht="12.75">
      <c r="A72" s="134" t="s">
        <v>508</v>
      </c>
      <c r="B72" s="58"/>
      <c r="C72" s="58"/>
      <c r="D72" s="58">
        <f t="shared" si="12"/>
        <v>0</v>
      </c>
      <c r="E72" s="58"/>
      <c r="F72" s="58"/>
      <c r="G72" s="58">
        <f t="shared" si="11"/>
        <v>0</v>
      </c>
    </row>
    <row r="73" spans="1:7" ht="12.75">
      <c r="A73" s="134" t="s">
        <v>507</v>
      </c>
      <c r="B73" s="58"/>
      <c r="C73" s="58"/>
      <c r="D73" s="58">
        <f t="shared" si="12"/>
        <v>0</v>
      </c>
      <c r="E73" s="58"/>
      <c r="F73" s="58"/>
      <c r="G73" s="58">
        <f t="shared" si="11"/>
        <v>0</v>
      </c>
    </row>
    <row r="74" spans="1:7" ht="12.75">
      <c r="A74" s="134" t="s">
        <v>506</v>
      </c>
      <c r="B74" s="58"/>
      <c r="C74" s="58"/>
      <c r="D74" s="58">
        <f t="shared" si="12"/>
        <v>0</v>
      </c>
      <c r="E74" s="58"/>
      <c r="F74" s="58"/>
      <c r="G74" s="58">
        <f t="shared" si="11"/>
        <v>0</v>
      </c>
    </row>
    <row r="75" spans="1:7" ht="12.75">
      <c r="A75" s="134" t="s">
        <v>505</v>
      </c>
      <c r="B75" s="58"/>
      <c r="C75" s="58"/>
      <c r="D75" s="58">
        <f t="shared" si="12"/>
        <v>0</v>
      </c>
      <c r="E75" s="58"/>
      <c r="F75" s="58"/>
      <c r="G75" s="58">
        <f t="shared" si="11"/>
        <v>0</v>
      </c>
    </row>
    <row r="76" spans="1:7" ht="12.75">
      <c r="A76" s="134" t="s">
        <v>504</v>
      </c>
      <c r="B76" s="58"/>
      <c r="C76" s="58"/>
      <c r="D76" s="58">
        <f t="shared" si="12"/>
        <v>0</v>
      </c>
      <c r="E76" s="58"/>
      <c r="F76" s="58"/>
      <c r="G76" s="58">
        <f t="shared" si="11"/>
        <v>0</v>
      </c>
    </row>
    <row r="77" spans="1:7" ht="12.75">
      <c r="A77" s="136" t="s">
        <v>503</v>
      </c>
      <c r="B77" s="135"/>
      <c r="C77" s="135"/>
      <c r="D77" s="135">
        <f t="shared" si="12"/>
        <v>0</v>
      </c>
      <c r="E77" s="135"/>
      <c r="F77" s="135"/>
      <c r="G77" s="135">
        <f t="shared" si="11"/>
        <v>0</v>
      </c>
    </row>
    <row r="78" spans="1:7" ht="12.75">
      <c r="A78" s="133"/>
      <c r="B78" s="58"/>
      <c r="C78" s="58"/>
      <c r="D78" s="58"/>
      <c r="E78" s="58"/>
      <c r="F78" s="58"/>
      <c r="G78" s="58"/>
    </row>
    <row r="79" spans="1:7" ht="12.75">
      <c r="A79" s="132" t="s">
        <v>502</v>
      </c>
      <c r="B79" s="55">
        <f>SUM(B80:B83)</f>
        <v>0</v>
      </c>
      <c r="C79" s="55">
        <f>SUM(C80:C83)</f>
        <v>0</v>
      </c>
      <c r="D79" s="55">
        <f>SUM(D80:D83)</f>
        <v>0</v>
      </c>
      <c r="E79" s="55">
        <f>SUM(E80:E83)</f>
        <v>0</v>
      </c>
      <c r="F79" s="55">
        <f>SUM(F80:F83)</f>
        <v>0</v>
      </c>
      <c r="G79" s="55">
        <f>D79-E79</f>
        <v>0</v>
      </c>
    </row>
    <row r="80" spans="1:7" ht="12.75">
      <c r="A80" s="134" t="s">
        <v>501</v>
      </c>
      <c r="B80" s="58"/>
      <c r="C80" s="58"/>
      <c r="D80" s="58">
        <f>B80+C80</f>
        <v>0</v>
      </c>
      <c r="E80" s="58"/>
      <c r="F80" s="58"/>
      <c r="G80" s="58">
        <f>D80-E80</f>
        <v>0</v>
      </c>
    </row>
    <row r="81" spans="1:7" ht="12.75">
      <c r="A81" s="10" t="s">
        <v>500</v>
      </c>
      <c r="B81" s="58"/>
      <c r="C81" s="58"/>
      <c r="D81" s="58">
        <f>B81+C81</f>
        <v>0</v>
      </c>
      <c r="E81" s="58"/>
      <c r="F81" s="58"/>
      <c r="G81" s="58">
        <f>D81-E81</f>
        <v>0</v>
      </c>
    </row>
    <row r="82" spans="1:7" ht="12.75">
      <c r="A82" s="134" t="s">
        <v>499</v>
      </c>
      <c r="B82" s="58"/>
      <c r="C82" s="58"/>
      <c r="D82" s="58">
        <f>B82+C82</f>
        <v>0</v>
      </c>
      <c r="E82" s="58"/>
      <c r="F82" s="58"/>
      <c r="G82" s="58">
        <f>D82-E82</f>
        <v>0</v>
      </c>
    </row>
    <row r="83" spans="1:7" ht="12.75">
      <c r="A83" s="134" t="s">
        <v>498</v>
      </c>
      <c r="B83" s="58"/>
      <c r="C83" s="58"/>
      <c r="D83" s="58">
        <f>B83+C83</f>
        <v>0</v>
      </c>
      <c r="E83" s="58"/>
      <c r="F83" s="58"/>
      <c r="G83" s="58">
        <f>D83-E83</f>
        <v>0</v>
      </c>
    </row>
    <row r="84" spans="1:7" ht="12.75">
      <c r="A84" s="133"/>
      <c r="B84" s="58"/>
      <c r="C84" s="58"/>
      <c r="D84" s="58"/>
      <c r="E84" s="58"/>
      <c r="F84" s="58"/>
      <c r="G84" s="58"/>
    </row>
    <row r="85" spans="1:7" ht="12.75">
      <c r="A85" s="132" t="s">
        <v>311</v>
      </c>
      <c r="B85" s="55">
        <f aca="true" t="shared" si="13" ref="B85:G85">B11+B48</f>
        <v>6199833761</v>
      </c>
      <c r="C85" s="55">
        <f t="shared" si="13"/>
        <v>54412225.4</v>
      </c>
      <c r="D85" s="55">
        <f t="shared" si="13"/>
        <v>6254245986.4</v>
      </c>
      <c r="E85" s="55">
        <f t="shared" si="13"/>
        <v>3496019142.33</v>
      </c>
      <c r="F85" s="55">
        <f t="shared" si="13"/>
        <v>3492255842.12</v>
      </c>
      <c r="G85" s="55">
        <f t="shared" si="13"/>
        <v>2758226844.0699997</v>
      </c>
    </row>
    <row r="86" spans="1:7" ht="13.5" thickBot="1">
      <c r="A86" s="131"/>
      <c r="B86" s="130"/>
      <c r="C86" s="130"/>
      <c r="D86" s="130"/>
      <c r="E86" s="130"/>
      <c r="F86" s="130"/>
      <c r="G86" s="130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7" r:id="rId3"/>
  <legacyDrawing r:id="rId2"/>
  <oleObjects>
    <oleObject progId="Excel.Sheet.12" shapeId="659223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2022-10-06T20:52:05Z</cp:lastPrinted>
  <dcterms:created xsi:type="dcterms:W3CDTF">2016-10-11T18:36:49Z</dcterms:created>
  <dcterms:modified xsi:type="dcterms:W3CDTF">2022-10-21T17:39:13Z</dcterms:modified>
  <cp:category/>
  <cp:version/>
  <cp:contentType/>
  <cp:contentStatus/>
</cp:coreProperties>
</file>