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600" yWindow="990" windowWidth="17400" windowHeight="9000" tabRatio="750" activeTab="11"/>
  </bookViews>
  <sheets>
    <sheet name="EA" sheetId="1" r:id="rId1"/>
    <sheet name="ESF" sheetId="2" r:id="rId2"/>
    <sheet name="ECSF" sheetId="3" r:id="rId3"/>
    <sheet name="PT_ESF_ECSF" sheetId="4" state="hidden" r:id="rId4"/>
    <sheet name="EAA" sheetId="5" r:id="rId5"/>
    <sheet name="EADP" sheetId="6" r:id="rId6"/>
    <sheet name="EVHP" sheetId="7" r:id="rId7"/>
    <sheet name="EFE" sheetId="8" r:id="rId8"/>
    <sheet name="EAI" sheetId="9" r:id="rId9"/>
    <sheet name="CAdmon" sheetId="10" r:id="rId10"/>
    <sheet name="CTG" sheetId="11" r:id="rId11"/>
    <sheet name="COG" sheetId="12" r:id="rId12"/>
    <sheet name="CFG" sheetId="13" r:id="rId13"/>
    <sheet name="End Neto" sheetId="14" r:id="rId14"/>
    <sheet name="Int" sheetId="15" r:id="rId15"/>
    <sheet name="CProg" sheetId="16" r:id="rId16"/>
    <sheet name="Post Fiscal" sheetId="17" r:id="rId17"/>
    <sheet name="BMu" sheetId="18" r:id="rId18"/>
    <sheet name="BInmu" sheetId="19" r:id="rId19"/>
    <sheet name="Rel Cta Banc" sheetId="20" r:id="rId20"/>
  </sheets>
  <externalReferences>
    <externalReference r:id="rId21"/>
    <externalReference r:id="rId22"/>
    <externalReference r:id="rId23"/>
    <externalReference r:id="rId24"/>
  </externalReferences>
  <definedNames>
    <definedName name="_xlnm.Print_Area" localSheetId="9">CAdmon!$A$1:$I$23</definedName>
    <definedName name="_xlnm.Print_Area" localSheetId="11">COG!$A$1:$I$82</definedName>
    <definedName name="_xlnm.Print_Area" localSheetId="0">EA!$A$1:$K$63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  <definedName name="Z_7CC4DA3F_AD23_4DEB_9CA4_712614517CA7_.wvu.Cols" localSheetId="11" hidden="1">COG!$K:$N</definedName>
    <definedName name="Z_7CC4DA3F_AD23_4DEB_9CA4_712614517CA7_.wvu.Cols" localSheetId="19" hidden="1">'Rel Cta Banc'!$C:$C</definedName>
    <definedName name="Z_7CC4DA3F_AD23_4DEB_9CA4_712614517CA7_.wvu.PrintArea" localSheetId="9" hidden="1">CAdmon!$A$1:$I$23</definedName>
    <definedName name="Z_7CC4DA3F_AD23_4DEB_9CA4_712614517CA7_.wvu.PrintArea" localSheetId="11" hidden="1">COG!$A$1:$I$82</definedName>
    <definedName name="Z_7CC4DA3F_AD23_4DEB_9CA4_712614517CA7_.wvu.PrintArea" localSheetId="0" hidden="1">EA!$A$1:$K$63</definedName>
    <definedName name="Z_7CC4DA3F_AD23_4DEB_9CA4_712614517CA7_.wvu.PrintArea" localSheetId="4" hidden="1">EAA!$A$1:$I$45</definedName>
    <definedName name="Z_7CC4DA3F_AD23_4DEB_9CA4_712614517CA7_.wvu.PrintArea" localSheetId="5" hidden="1">EADP!$A$1:$J$54</definedName>
    <definedName name="Z_7CC4DA3F_AD23_4DEB_9CA4_712614517CA7_.wvu.PrintArea" localSheetId="2" hidden="1">ECSF!$A$1:$K$64</definedName>
    <definedName name="Z_7CC4DA3F_AD23_4DEB_9CA4_712614517CA7_.wvu.PrintArea" localSheetId="7" hidden="1">EFE!$A$1:$Q$57</definedName>
    <definedName name="Z_7CC4DA3F_AD23_4DEB_9CA4_712614517CA7_.wvu.PrintArea" localSheetId="1" hidden="1">ESF!$A$1:$L$75</definedName>
    <definedName name="Z_7CC4DA3F_AD23_4DEB_9CA4_712614517CA7_.wvu.PrintArea" localSheetId="6" hidden="1">EVHP!$A$1:$I$48</definedName>
    <definedName name="Z_A19AC32C_BD6E_4E9B_9A51_86B25DA28A61_.wvu.Cols" localSheetId="19" hidden="1">'Rel Cta Banc'!$C:$C</definedName>
    <definedName name="Z_A19AC32C_BD6E_4E9B_9A51_86B25DA28A61_.wvu.PrintArea" localSheetId="9" hidden="1">CAdmon!$A$1:$I$23</definedName>
    <definedName name="Z_A19AC32C_BD6E_4E9B_9A51_86B25DA28A61_.wvu.PrintArea" localSheetId="11" hidden="1">COG!$A$1:$I$82</definedName>
    <definedName name="Z_A19AC32C_BD6E_4E9B_9A51_86B25DA28A61_.wvu.PrintArea" localSheetId="0" hidden="1">EA!$A$1:$K$62</definedName>
    <definedName name="Z_A19AC32C_BD6E_4E9B_9A51_86B25DA28A61_.wvu.PrintArea" localSheetId="4" hidden="1">EAA!$A$1:$I$45</definedName>
    <definedName name="Z_A19AC32C_BD6E_4E9B_9A51_86B25DA28A61_.wvu.PrintArea" localSheetId="5" hidden="1">EADP!$A$1:$J$54</definedName>
    <definedName name="Z_A19AC32C_BD6E_4E9B_9A51_86B25DA28A61_.wvu.PrintArea" localSheetId="2" hidden="1">ECSF!$A$1:$K$64</definedName>
    <definedName name="Z_A19AC32C_BD6E_4E9B_9A51_86B25DA28A61_.wvu.PrintArea" localSheetId="7" hidden="1">EFE!$A$1:$Q$57</definedName>
    <definedName name="Z_A19AC32C_BD6E_4E9B_9A51_86B25DA28A61_.wvu.PrintArea" localSheetId="1" hidden="1">ESF!$A$1:$L$75</definedName>
    <definedName name="Z_A19AC32C_BD6E_4E9B_9A51_86B25DA28A61_.wvu.PrintArea" localSheetId="6" hidden="1">EVHP!$A$1:$I$48</definedName>
    <definedName name="Z_F388B5A1_DF76_4934_8DC7_9C571D76D22E_.wvu.Cols" localSheetId="11" hidden="1">COG!$J:$O</definedName>
    <definedName name="Z_F388B5A1_DF76_4934_8DC7_9C571D76D22E_.wvu.Cols" localSheetId="19" hidden="1">'Rel Cta Banc'!$C:$C</definedName>
    <definedName name="Z_F388B5A1_DF76_4934_8DC7_9C571D76D22E_.wvu.PrintArea" localSheetId="9" hidden="1">CAdmon!$A$1:$I$23</definedName>
    <definedName name="Z_F388B5A1_DF76_4934_8DC7_9C571D76D22E_.wvu.PrintArea" localSheetId="11" hidden="1">COG!$A$1:$I$82</definedName>
    <definedName name="Z_F388B5A1_DF76_4934_8DC7_9C571D76D22E_.wvu.PrintArea" localSheetId="0" hidden="1">EA!$A$1:$K$63</definedName>
    <definedName name="Z_F388B5A1_DF76_4934_8DC7_9C571D76D22E_.wvu.PrintArea" localSheetId="4" hidden="1">EAA!$A$1:$I$45</definedName>
    <definedName name="Z_F388B5A1_DF76_4934_8DC7_9C571D76D22E_.wvu.PrintArea" localSheetId="5" hidden="1">EADP!$A$1:$J$54</definedName>
    <definedName name="Z_F388B5A1_DF76_4934_8DC7_9C571D76D22E_.wvu.PrintArea" localSheetId="2" hidden="1">ECSF!$A$1:$K$64</definedName>
    <definedName name="Z_F388B5A1_DF76_4934_8DC7_9C571D76D22E_.wvu.PrintArea" localSheetId="7" hidden="1">EFE!$A$1:$Q$57</definedName>
    <definedName name="Z_F388B5A1_DF76_4934_8DC7_9C571D76D22E_.wvu.PrintArea" localSheetId="1" hidden="1">ESF!$A$1:$L$75</definedName>
    <definedName name="Z_F388B5A1_DF76_4934_8DC7_9C571D76D22E_.wvu.PrintArea" localSheetId="6" hidden="1">EVHP!$A$1:$I$48</definedName>
  </definedNames>
  <calcPr calcId="145621"/>
  <customWorkbookViews>
    <customWorkbookView name="Usuario - Vista personalizada" guid="{F388B5A1-DF76-4934-8DC7-9C571D76D22E}" mergeInterval="0" personalView="1" maximized="1" windowWidth="1596" windowHeight="669" tabRatio="750" activeSheetId="12"/>
    <customWorkbookView name="CORTE - Vista personalizada" guid="{7CC4DA3F-AD23-4DEB-9CA4-712614517CA7}" mergeInterval="0" personalView="1" maximized="1" windowWidth="1148" windowHeight="641" tabRatio="750" activeSheetId="12"/>
    <customWorkbookView name="User - Vista personalizada" guid="{A19AC32C-BD6E-4E9B-9A51-86B25DA28A61}" mergeInterval="0" personalView="1" maximized="1" windowWidth="1276" windowHeight="765" tabRatio="750" activeSheetId="10"/>
  </customWorkbookViews>
</workbook>
</file>

<file path=xl/calcChain.xml><?xml version="1.0" encoding="utf-8"?>
<calcChain xmlns="http://schemas.openxmlformats.org/spreadsheetml/2006/main">
  <c r="E58" i="12" l="1"/>
  <c r="H11" i="12" l="1"/>
  <c r="G11" i="12"/>
  <c r="G38" i="12" l="1"/>
  <c r="E38" i="12"/>
  <c r="E41" i="12"/>
  <c r="F41" i="12"/>
  <c r="I41" i="12" s="1"/>
  <c r="I60" i="12"/>
  <c r="H60" i="12"/>
  <c r="G28" i="12"/>
  <c r="D28" i="12" l="1"/>
  <c r="D10" i="12"/>
  <c r="D18" i="12"/>
  <c r="E13" i="17" l="1"/>
  <c r="E11" i="17" s="1"/>
  <c r="D13" i="17"/>
  <c r="D11" i="17" l="1"/>
  <c r="F32" i="12"/>
  <c r="F30" i="12"/>
  <c r="F29" i="12"/>
  <c r="R44" i="12"/>
  <c r="R164" i="12"/>
  <c r="D85" i="12"/>
  <c r="R138" i="12"/>
  <c r="R136" i="12"/>
  <c r="R132" i="12"/>
  <c r="R131" i="12"/>
  <c r="U140" i="12"/>
  <c r="T139" i="12"/>
  <c r="U130" i="12"/>
  <c r="R130" i="12"/>
  <c r="R128" i="12"/>
  <c r="U127" i="12"/>
  <c r="R126" i="12"/>
  <c r="R166" i="12"/>
  <c r="R141" i="12"/>
  <c r="R140" i="12"/>
  <c r="R127" i="12"/>
  <c r="E36" i="12"/>
  <c r="U121" i="12"/>
  <c r="R120" i="12"/>
  <c r="R117" i="12"/>
  <c r="U114" i="12"/>
  <c r="R114" i="12"/>
  <c r="R112" i="12"/>
  <c r="U112" i="12"/>
  <c r="T109" i="12"/>
  <c r="R109" i="12"/>
  <c r="R116" i="12"/>
  <c r="R115" i="12"/>
  <c r="R110" i="12"/>
  <c r="Q10" i="12"/>
  <c r="R98" i="12"/>
  <c r="R97" i="12"/>
  <c r="T103" i="12"/>
  <c r="T95" i="12"/>
  <c r="R103" i="12"/>
  <c r="R91" i="12"/>
  <c r="R158" i="12"/>
  <c r="R157" i="12"/>
  <c r="R154" i="12"/>
  <c r="R153" i="12"/>
  <c r="R170" i="12"/>
  <c r="P168" i="12"/>
  <c r="Q168" i="12"/>
  <c r="R144" i="12"/>
  <c r="D41" i="12" s="1"/>
  <c r="D38" i="12" s="1"/>
  <c r="P142" i="12"/>
  <c r="Q142" i="12"/>
  <c r="P121" i="12"/>
  <c r="Q121" i="12"/>
  <c r="P104" i="12"/>
  <c r="O104" i="12"/>
  <c r="Q104" i="12"/>
  <c r="F22" i="9"/>
  <c r="G22" i="9" s="1"/>
  <c r="H22" i="9" s="1"/>
  <c r="I22" i="9" s="1"/>
  <c r="J22" i="9" s="1"/>
  <c r="F43" i="9"/>
  <c r="D12" i="10"/>
  <c r="I23" i="9"/>
  <c r="J23" i="9" s="1"/>
  <c r="H23" i="9"/>
  <c r="G23" i="9"/>
  <c r="T22" i="10"/>
  <c r="O28" i="10"/>
  <c r="N29" i="10" s="1"/>
  <c r="I49" i="1"/>
  <c r="D23" i="1"/>
  <c r="I20" i="1"/>
  <c r="D18" i="1"/>
  <c r="F18" i="9" s="1"/>
  <c r="D17" i="1"/>
  <c r="F16" i="9" s="1"/>
  <c r="F15" i="9" s="1"/>
  <c r="D16" i="1"/>
  <c r="F14" i="9" s="1"/>
  <c r="I15" i="1"/>
  <c r="I14" i="1"/>
  <c r="I13" i="1"/>
  <c r="K21" i="10"/>
  <c r="L21" i="10"/>
  <c r="O21" i="10"/>
  <c r="U21" i="10"/>
  <c r="P20" i="10"/>
  <c r="S20" i="10" s="1"/>
  <c r="Q20" i="10"/>
  <c r="V20" i="10" s="1"/>
  <c r="M13" i="10"/>
  <c r="M18" i="10"/>
  <c r="M17" i="10"/>
  <c r="S19" i="10"/>
  <c r="V19" i="10" s="1"/>
  <c r="P19" i="10"/>
  <c r="Q19" i="10"/>
  <c r="G46" i="8"/>
  <c r="P43" i="8"/>
  <c r="F38" i="9" l="1"/>
  <c r="F36" i="9"/>
  <c r="F41" i="9"/>
  <c r="P146" i="12"/>
  <c r="Q172" i="12"/>
  <c r="Q146" i="12"/>
  <c r="P172" i="12"/>
  <c r="G35" i="8"/>
  <c r="G36" i="8"/>
  <c r="G37" i="8"/>
  <c r="G38" i="8"/>
  <c r="G39" i="8"/>
  <c r="G40" i="8"/>
  <c r="G33" i="8"/>
  <c r="G32" i="8"/>
  <c r="G17" i="8"/>
  <c r="G15" i="8"/>
  <c r="O29" i="8"/>
  <c r="O17" i="8"/>
  <c r="O22" i="8"/>
  <c r="G29" i="8"/>
  <c r="G30" i="8"/>
  <c r="G24" i="8"/>
  <c r="G25" i="8"/>
  <c r="G22" i="8"/>
  <c r="G20" i="8"/>
  <c r="G21" i="8"/>
  <c r="G18" i="8"/>
  <c r="G43" i="8"/>
  <c r="G44" i="8"/>
  <c r="F17" i="7" l="1"/>
  <c r="F18" i="7"/>
  <c r="F19" i="7"/>
  <c r="F23" i="7"/>
  <c r="F24" i="7"/>
  <c r="F25" i="7"/>
  <c r="F37" i="7"/>
  <c r="F38" i="7"/>
  <c r="F30" i="7"/>
  <c r="F31" i="7"/>
  <c r="F18" i="5"/>
  <c r="E18" i="5"/>
  <c r="L18" i="5"/>
  <c r="L16" i="5"/>
  <c r="E34" i="5"/>
  <c r="F30" i="5"/>
  <c r="F22" i="5"/>
  <c r="E22" i="5"/>
  <c r="F19" i="5"/>
  <c r="J41" i="3"/>
  <c r="J25" i="3"/>
  <c r="I18" i="2"/>
  <c r="I18" i="3" s="1"/>
  <c r="J18" i="3" s="1"/>
  <c r="D20" i="3"/>
  <c r="D21" i="3"/>
  <c r="D32" i="3"/>
  <c r="D33" i="3"/>
  <c r="D18" i="2"/>
  <c r="I53" i="2"/>
  <c r="I52" i="2"/>
  <c r="F35" i="7" s="1"/>
  <c r="I48" i="2"/>
  <c r="F32" i="7" s="1"/>
  <c r="F36" i="7" l="1"/>
  <c r="F34" i="7" s="1"/>
  <c r="J16" i="3"/>
  <c r="G18" i="5"/>
  <c r="K18" i="5" s="1"/>
  <c r="D37" i="2" l="1"/>
  <c r="D34" i="2"/>
  <c r="D31" i="3" s="1"/>
  <c r="D33" i="2"/>
  <c r="D30" i="3" s="1"/>
  <c r="D22" i="2"/>
  <c r="D22" i="3" s="1"/>
  <c r="D19" i="2"/>
  <c r="D19" i="3" s="1"/>
  <c r="H18" i="5" l="1"/>
  <c r="H34" i="12" l="1"/>
  <c r="H37" i="12"/>
  <c r="H32" i="12"/>
  <c r="G22" i="10"/>
  <c r="D24" i="2" l="1"/>
  <c r="F11" i="12"/>
  <c r="I11" i="12" s="1"/>
  <c r="E28" i="12"/>
  <c r="H12" i="16" l="1"/>
  <c r="G24" i="13"/>
  <c r="H12" i="10"/>
  <c r="G43" i="9"/>
  <c r="C3" i="1"/>
  <c r="C5" i="2"/>
  <c r="I17" i="9"/>
  <c r="F26" i="9"/>
  <c r="F37" i="9"/>
  <c r="F40" i="9"/>
  <c r="H24" i="13" l="1"/>
  <c r="H22" i="10"/>
  <c r="I12" i="16"/>
  <c r="G39" i="9" l="1"/>
  <c r="H39" i="9" s="1"/>
  <c r="G38" i="9"/>
  <c r="H38" i="9" s="1"/>
  <c r="I38" i="9" s="1"/>
  <c r="H43" i="9"/>
  <c r="G44" i="9"/>
  <c r="H44" i="9" s="1"/>
  <c r="I44" i="9" s="1"/>
  <c r="F33" i="9"/>
  <c r="E12" i="10" s="1"/>
  <c r="G49" i="9"/>
  <c r="E22" i="10" l="1"/>
  <c r="E85" i="12" s="1"/>
  <c r="E24" i="13"/>
  <c r="E12" i="11"/>
  <c r="H37" i="9"/>
  <c r="I37" i="9" s="1"/>
  <c r="I39" i="9"/>
  <c r="F12" i="16"/>
  <c r="F31" i="12"/>
  <c r="F33" i="12"/>
  <c r="F34" i="12"/>
  <c r="F35" i="12"/>
  <c r="F36" i="12"/>
  <c r="F37" i="12"/>
  <c r="I37" i="12" s="1"/>
  <c r="F12" i="12"/>
  <c r="F13" i="12"/>
  <c r="F14" i="12"/>
  <c r="F15" i="12"/>
  <c r="F16" i="12"/>
  <c r="F17" i="12"/>
  <c r="G26" i="12"/>
  <c r="G21" i="12"/>
  <c r="G12" i="12"/>
  <c r="G16" i="12"/>
  <c r="G17" i="12"/>
  <c r="T31" i="10"/>
  <c r="Q28" i="10" s="1"/>
  <c r="R18" i="10"/>
  <c r="R17" i="10"/>
  <c r="Q18" i="10"/>
  <c r="Q17" i="10"/>
  <c r="P18" i="10"/>
  <c r="S18" i="10" s="1"/>
  <c r="P17" i="10"/>
  <c r="S17" i="10" s="1"/>
  <c r="G18" i="12" l="1"/>
  <c r="G10" i="12"/>
  <c r="V18" i="10"/>
  <c r="V17" i="10"/>
  <c r="R167" i="12" l="1"/>
  <c r="R156" i="12"/>
  <c r="R152" i="12"/>
  <c r="D82" i="12"/>
  <c r="O168" i="12"/>
  <c r="N168" i="12"/>
  <c r="O142" i="12" l="1"/>
  <c r="O121" i="12"/>
  <c r="O172" i="12" s="1"/>
  <c r="N142" i="12"/>
  <c r="N121" i="12"/>
  <c r="N104" i="12"/>
  <c r="M104" i="12"/>
  <c r="N146" i="12" l="1"/>
  <c r="N172" i="12"/>
  <c r="O146" i="12"/>
  <c r="J19" i="3"/>
  <c r="J20" i="3"/>
  <c r="I48" i="3"/>
  <c r="I49" i="3"/>
  <c r="I50" i="3"/>
  <c r="D23" i="3"/>
  <c r="E23" i="3" s="1"/>
  <c r="I19" i="3"/>
  <c r="I20" i="3"/>
  <c r="I21" i="3"/>
  <c r="J21" i="3" s="1"/>
  <c r="I22" i="3"/>
  <c r="I23" i="3"/>
  <c r="I24" i="3"/>
  <c r="J24" i="3" s="1"/>
  <c r="I29" i="3"/>
  <c r="I30" i="3"/>
  <c r="I31" i="3"/>
  <c r="I32" i="3"/>
  <c r="I33" i="3"/>
  <c r="D29" i="3"/>
  <c r="D34" i="3"/>
  <c r="D35" i="3"/>
  <c r="D36" i="3"/>
  <c r="E20" i="3"/>
  <c r="E21" i="3"/>
  <c r="A3" i="17" l="1"/>
  <c r="B5" i="16"/>
  <c r="A4" i="15"/>
  <c r="B5" i="14"/>
  <c r="B6" i="13"/>
  <c r="B5" i="12"/>
  <c r="B6" i="11"/>
  <c r="B6" i="10"/>
  <c r="B5" i="9"/>
  <c r="E3" i="8"/>
  <c r="C5" i="7"/>
  <c r="C6" i="6"/>
  <c r="C5" i="5"/>
  <c r="C5" i="3"/>
  <c r="D18" i="3"/>
  <c r="E18" i="3" s="1"/>
  <c r="D18" i="5"/>
  <c r="D24" i="5"/>
  <c r="D24" i="3" l="1"/>
  <c r="E24" i="3" s="1"/>
  <c r="G24" i="5" l="1"/>
  <c r="K24" i="5" s="1"/>
  <c r="H36" i="12" l="1"/>
  <c r="R162" i="12" l="1"/>
  <c r="J19" i="9"/>
  <c r="T12" i="10"/>
  <c r="T21" i="10" s="1"/>
  <c r="R16" i="10"/>
  <c r="R15" i="10"/>
  <c r="R14" i="10"/>
  <c r="R13" i="10"/>
  <c r="R12" i="10"/>
  <c r="R11" i="10"/>
  <c r="R10" i="10"/>
  <c r="M168" i="12"/>
  <c r="L168" i="12"/>
  <c r="M142" i="12"/>
  <c r="M121" i="12"/>
  <c r="L142" i="12"/>
  <c r="L121" i="12"/>
  <c r="L104" i="12"/>
  <c r="K104" i="12"/>
  <c r="Q16" i="10"/>
  <c r="Q15" i="10"/>
  <c r="P16" i="10"/>
  <c r="P15" i="10"/>
  <c r="M16" i="10"/>
  <c r="M15" i="10"/>
  <c r="G19" i="9"/>
  <c r="J50" i="2"/>
  <c r="H24" i="7"/>
  <c r="L172" i="12" l="1"/>
  <c r="M172" i="12"/>
  <c r="M146" i="12"/>
  <c r="S15" i="10"/>
  <c r="V15" i="10" s="1"/>
  <c r="S16" i="10"/>
  <c r="V16" i="10" s="1"/>
  <c r="L146" i="12"/>
  <c r="G19" i="8"/>
  <c r="H27" i="8"/>
  <c r="F31" i="5"/>
  <c r="E31" i="5"/>
  <c r="I42" i="3"/>
  <c r="J42" i="3" s="1"/>
  <c r="E22" i="3"/>
  <c r="I47" i="3" l="1"/>
  <c r="I44" i="2"/>
  <c r="F29" i="7" s="1"/>
  <c r="F40" i="7" s="1"/>
  <c r="I46" i="3"/>
  <c r="J46" i="3" s="1"/>
  <c r="I50" i="2" l="1"/>
  <c r="G34" i="8"/>
  <c r="G28" i="8"/>
  <c r="G23" i="8" l="1"/>
  <c r="J47" i="3" l="1"/>
  <c r="J48" i="3" l="1"/>
  <c r="I11" i="16" l="1"/>
  <c r="E41" i="2" l="1"/>
  <c r="F47" i="7" l="1"/>
  <c r="F46" i="7"/>
  <c r="C46" i="7"/>
  <c r="C47" i="7"/>
  <c r="G63" i="3"/>
  <c r="G74" i="2"/>
  <c r="L57" i="8"/>
  <c r="L56" i="8"/>
  <c r="D57" i="8"/>
  <c r="D56" i="8"/>
  <c r="G53" i="6"/>
  <c r="G52" i="6"/>
  <c r="C53" i="6"/>
  <c r="C52" i="6"/>
  <c r="E44" i="5"/>
  <c r="E43" i="5"/>
  <c r="C44" i="5"/>
  <c r="C43" i="5"/>
  <c r="G62" i="3"/>
  <c r="C4" i="19"/>
  <c r="C4" i="18"/>
  <c r="A1" i="17"/>
  <c r="H22" i="13" l="1"/>
  <c r="H41" i="12"/>
  <c r="H38" i="12" s="1"/>
  <c r="H35" i="12"/>
  <c r="H33" i="12"/>
  <c r="H30" i="12"/>
  <c r="H29" i="12"/>
  <c r="H26" i="12"/>
  <c r="H25" i="12"/>
  <c r="H24" i="12"/>
  <c r="H23" i="12"/>
  <c r="H22" i="12"/>
  <c r="H27" i="12"/>
  <c r="H20" i="12"/>
  <c r="H19" i="12"/>
  <c r="H15" i="12"/>
  <c r="H14" i="12"/>
  <c r="H13" i="12"/>
  <c r="B3" i="20"/>
  <c r="G12" i="11"/>
  <c r="H12" i="11" s="1"/>
  <c r="J24" i="9"/>
  <c r="B3" i="16"/>
  <c r="A2" i="15"/>
  <c r="B3" i="14"/>
  <c r="B3" i="13"/>
  <c r="B2" i="12"/>
  <c r="B3" i="11"/>
  <c r="B3" i="10"/>
  <c r="B3" i="9"/>
  <c r="E6" i="8"/>
  <c r="C8" i="7"/>
  <c r="C9" i="6"/>
  <c r="C7" i="5"/>
  <c r="C7" i="2"/>
  <c r="C7" i="3"/>
  <c r="E16" i="5"/>
  <c r="H10" i="12" l="1"/>
  <c r="H18" i="12"/>
  <c r="F38" i="12"/>
  <c r="I38" i="12" s="1"/>
  <c r="K168" i="12" l="1"/>
  <c r="J168" i="12"/>
  <c r="I168" i="12"/>
  <c r="H168" i="12"/>
  <c r="G168" i="12"/>
  <c r="F168" i="12"/>
  <c r="E168" i="12"/>
  <c r="D168" i="12"/>
  <c r="Q14" i="10"/>
  <c r="Q13" i="10"/>
  <c r="Q11" i="10"/>
  <c r="Q10" i="10"/>
  <c r="N12" i="10"/>
  <c r="N21" i="10" s="1"/>
  <c r="F19" i="12"/>
  <c r="R168" i="12" l="1"/>
  <c r="Q12" i="10"/>
  <c r="P14" i="10"/>
  <c r="M14" i="10"/>
  <c r="S13" i="10"/>
  <c r="M12" i="10"/>
  <c r="M11" i="10"/>
  <c r="M10" i="10"/>
  <c r="R9" i="10"/>
  <c r="R21" i="10" s="1"/>
  <c r="Q9" i="10"/>
  <c r="Q21" i="10" s="1"/>
  <c r="P13" i="10"/>
  <c r="P12" i="10"/>
  <c r="P11" i="10"/>
  <c r="S11" i="10" s="1"/>
  <c r="V11" i="10" s="1"/>
  <c r="P10" i="10"/>
  <c r="P9" i="10"/>
  <c r="M9" i="10"/>
  <c r="F104" i="12"/>
  <c r="G104" i="12"/>
  <c r="H104" i="12"/>
  <c r="I104" i="12"/>
  <c r="J104" i="12"/>
  <c r="F121" i="12"/>
  <c r="G121" i="12"/>
  <c r="H121" i="12"/>
  <c r="I121" i="12"/>
  <c r="J121" i="12"/>
  <c r="K121" i="12"/>
  <c r="K172" i="12" s="1"/>
  <c r="F142" i="12"/>
  <c r="G142" i="12"/>
  <c r="H142" i="12"/>
  <c r="I142" i="12"/>
  <c r="J142" i="12"/>
  <c r="K142" i="12"/>
  <c r="D104" i="12"/>
  <c r="D121" i="12"/>
  <c r="D142" i="12"/>
  <c r="I172" i="12" l="1"/>
  <c r="G172" i="12"/>
  <c r="R142" i="12"/>
  <c r="H172" i="12"/>
  <c r="R121" i="12"/>
  <c r="J172" i="12"/>
  <c r="F172" i="12"/>
  <c r="R104" i="12"/>
  <c r="M21" i="10"/>
  <c r="S12" i="10"/>
  <c r="P21" i="10"/>
  <c r="V12" i="10"/>
  <c r="S9" i="10"/>
  <c r="V9" i="10" s="1"/>
  <c r="G146" i="12"/>
  <c r="I146" i="12"/>
  <c r="J146" i="12"/>
  <c r="K146" i="12"/>
  <c r="H146" i="12"/>
  <c r="F146" i="12"/>
  <c r="V13" i="10"/>
  <c r="V21" i="10" s="1"/>
  <c r="S10" i="10"/>
  <c r="V10" i="10" s="1"/>
  <c r="S14" i="10"/>
  <c r="V14" i="10" s="1"/>
  <c r="K40" i="7"/>
  <c r="U46" i="8"/>
  <c r="G16" i="9"/>
  <c r="H16" i="9" s="1"/>
  <c r="E22" i="1"/>
  <c r="R172" i="12" l="1"/>
  <c r="R146" i="12"/>
  <c r="S21" i="10"/>
  <c r="H15" i="9"/>
  <c r="I16" i="9"/>
  <c r="I43" i="9"/>
  <c r="S23" i="10" l="1"/>
  <c r="J43" i="9"/>
  <c r="H23" i="7" l="1"/>
  <c r="D41" i="2"/>
  <c r="D26" i="2" l="1"/>
  <c r="D43" i="2" s="1"/>
  <c r="F14" i="7" l="1"/>
  <c r="H36" i="7"/>
  <c r="K45" i="6"/>
  <c r="H14" i="7" l="1"/>
  <c r="F22" i="7"/>
  <c r="F21" i="7" l="1"/>
  <c r="H22" i="7"/>
  <c r="E26" i="1"/>
  <c r="E12" i="1"/>
  <c r="E33" i="1" s="1"/>
  <c r="J17" i="1"/>
  <c r="J12" i="1"/>
  <c r="J51" i="1" l="1"/>
  <c r="J53" i="1" s="1"/>
  <c r="D22" i="1" l="1"/>
  <c r="E26" i="2" l="1"/>
  <c r="E43" i="2" s="1"/>
  <c r="I58" i="2" l="1"/>
  <c r="J16" i="9" l="1"/>
  <c r="C27" i="17" l="1"/>
  <c r="C31" i="17" s="1"/>
  <c r="I35" i="16"/>
  <c r="H35" i="16"/>
  <c r="F35" i="16"/>
  <c r="G35" i="16" s="1"/>
  <c r="E35" i="16"/>
  <c r="I30" i="16"/>
  <c r="H30" i="16"/>
  <c r="F30" i="16"/>
  <c r="E30" i="16"/>
  <c r="I27" i="16"/>
  <c r="H27" i="16"/>
  <c r="F27" i="16"/>
  <c r="G27" i="16" s="1"/>
  <c r="E27" i="16"/>
  <c r="I23" i="16"/>
  <c r="H23" i="16"/>
  <c r="F23" i="16"/>
  <c r="E23" i="16"/>
  <c r="G39" i="16"/>
  <c r="J39" i="16" s="1"/>
  <c r="G38" i="16"/>
  <c r="J38" i="16" s="1"/>
  <c r="G37" i="16"/>
  <c r="J37" i="16" s="1"/>
  <c r="G36" i="16"/>
  <c r="J36" i="16" s="1"/>
  <c r="G34" i="16"/>
  <c r="J34" i="16" s="1"/>
  <c r="G33" i="16"/>
  <c r="J33" i="16" s="1"/>
  <c r="G32" i="16"/>
  <c r="J32" i="16" s="1"/>
  <c r="G31" i="16"/>
  <c r="J31" i="16" s="1"/>
  <c r="G29" i="16"/>
  <c r="J29" i="16" s="1"/>
  <c r="G28" i="16"/>
  <c r="J28" i="16" s="1"/>
  <c r="G26" i="16"/>
  <c r="J26" i="16" s="1"/>
  <c r="G25" i="16"/>
  <c r="J25" i="16" s="1"/>
  <c r="G24" i="16"/>
  <c r="J24" i="16" s="1"/>
  <c r="G22" i="16"/>
  <c r="J22" i="16" s="1"/>
  <c r="G21" i="16"/>
  <c r="J21" i="16" s="1"/>
  <c r="G20" i="16"/>
  <c r="J20" i="16" s="1"/>
  <c r="G19" i="16"/>
  <c r="J19" i="16" s="1"/>
  <c r="G18" i="16"/>
  <c r="J18" i="16" s="1"/>
  <c r="G17" i="16"/>
  <c r="J17" i="16" s="1"/>
  <c r="G16" i="16"/>
  <c r="J16" i="16" s="1"/>
  <c r="G15" i="16"/>
  <c r="J15" i="16" s="1"/>
  <c r="I14" i="16"/>
  <c r="I41" i="16" s="1"/>
  <c r="H14" i="16"/>
  <c r="F14" i="16"/>
  <c r="E14" i="16"/>
  <c r="G13" i="16"/>
  <c r="J13" i="16" s="1"/>
  <c r="H11" i="16"/>
  <c r="C33" i="15"/>
  <c r="C35" i="15" s="1"/>
  <c r="B33" i="15"/>
  <c r="C18" i="15"/>
  <c r="B18" i="15"/>
  <c r="H30" i="14"/>
  <c r="H29" i="14"/>
  <c r="H28" i="14"/>
  <c r="H27" i="14"/>
  <c r="H26" i="14"/>
  <c r="H25" i="14"/>
  <c r="H24" i="14"/>
  <c r="H23" i="14"/>
  <c r="F31" i="14"/>
  <c r="F33" i="14" s="1"/>
  <c r="D31" i="14"/>
  <c r="H18" i="14"/>
  <c r="H17" i="14"/>
  <c r="H16" i="14"/>
  <c r="H15" i="14"/>
  <c r="H14" i="14"/>
  <c r="H13" i="14"/>
  <c r="H12" i="14"/>
  <c r="H11" i="14"/>
  <c r="H10" i="14"/>
  <c r="F19" i="14"/>
  <c r="D19" i="14"/>
  <c r="H19" i="14" s="1"/>
  <c r="F46" i="13"/>
  <c r="I46" i="13" s="1"/>
  <c r="F45" i="13"/>
  <c r="I45" i="13" s="1"/>
  <c r="F44" i="13"/>
  <c r="I44" i="13" s="1"/>
  <c r="F43" i="13"/>
  <c r="I43" i="13" s="1"/>
  <c r="H42" i="13"/>
  <c r="G42" i="13"/>
  <c r="E42" i="13"/>
  <c r="D42" i="13"/>
  <c r="F40" i="13"/>
  <c r="I40" i="13" s="1"/>
  <c r="F39" i="13"/>
  <c r="I39" i="13" s="1"/>
  <c r="F38" i="13"/>
  <c r="I38" i="13" s="1"/>
  <c r="F37" i="13"/>
  <c r="I37" i="13" s="1"/>
  <c r="F36" i="13"/>
  <c r="I36" i="13" s="1"/>
  <c r="F35" i="13"/>
  <c r="I35" i="13" s="1"/>
  <c r="F34" i="13"/>
  <c r="I34" i="13" s="1"/>
  <c r="F33" i="13"/>
  <c r="I33" i="13" s="1"/>
  <c r="F32" i="13"/>
  <c r="I32" i="13" s="1"/>
  <c r="H31" i="13"/>
  <c r="G31" i="13"/>
  <c r="E31" i="13"/>
  <c r="D31" i="13"/>
  <c r="F31" i="13" s="1"/>
  <c r="F29" i="13"/>
  <c r="I29" i="13" s="1"/>
  <c r="F28" i="13"/>
  <c r="I28" i="13" s="1"/>
  <c r="F27" i="13"/>
  <c r="I27" i="13" s="1"/>
  <c r="F26" i="13"/>
  <c r="I26" i="13" s="1"/>
  <c r="F25" i="13"/>
  <c r="I25" i="13" s="1"/>
  <c r="F23" i="13"/>
  <c r="I23" i="13" s="1"/>
  <c r="G22" i="13"/>
  <c r="E22" i="13"/>
  <c r="F20" i="13"/>
  <c r="I20" i="13" s="1"/>
  <c r="F19" i="13"/>
  <c r="I19" i="13" s="1"/>
  <c r="F18" i="13"/>
  <c r="I18" i="13" s="1"/>
  <c r="F17" i="13"/>
  <c r="I17" i="13" s="1"/>
  <c r="F16" i="13"/>
  <c r="F15" i="13"/>
  <c r="I15" i="13" s="1"/>
  <c r="F14" i="13"/>
  <c r="I14" i="13" s="1"/>
  <c r="F13" i="13"/>
  <c r="I13" i="13" s="1"/>
  <c r="H12" i="13"/>
  <c r="G12" i="13"/>
  <c r="E12" i="13"/>
  <c r="D12" i="13"/>
  <c r="H74" i="12"/>
  <c r="G74" i="12"/>
  <c r="E74" i="12"/>
  <c r="D74" i="12"/>
  <c r="H70" i="12"/>
  <c r="G70" i="12"/>
  <c r="E70" i="12"/>
  <c r="D70" i="12"/>
  <c r="H62" i="12"/>
  <c r="G62" i="12"/>
  <c r="E62" i="12"/>
  <c r="D62" i="12"/>
  <c r="H58" i="12"/>
  <c r="H82" i="12" s="1"/>
  <c r="G58" i="12"/>
  <c r="D58" i="12"/>
  <c r="H48" i="12"/>
  <c r="G48" i="12"/>
  <c r="G82" i="12" s="1"/>
  <c r="E48" i="12"/>
  <c r="D48" i="12"/>
  <c r="H28" i="12"/>
  <c r="F81" i="12"/>
  <c r="I81" i="12" s="1"/>
  <c r="F80" i="12"/>
  <c r="I80" i="12" s="1"/>
  <c r="F79" i="12"/>
  <c r="I79" i="12" s="1"/>
  <c r="F78" i="12"/>
  <c r="I78" i="12" s="1"/>
  <c r="F77" i="12"/>
  <c r="I77" i="12" s="1"/>
  <c r="F76" i="12"/>
  <c r="I76" i="12" s="1"/>
  <c r="F75" i="12"/>
  <c r="I75" i="12" s="1"/>
  <c r="F73" i="12"/>
  <c r="I73" i="12" s="1"/>
  <c r="F72" i="12"/>
  <c r="I72" i="12" s="1"/>
  <c r="F71" i="12"/>
  <c r="I71" i="12" s="1"/>
  <c r="F69" i="12"/>
  <c r="I69" i="12" s="1"/>
  <c r="F68" i="12"/>
  <c r="I68" i="12" s="1"/>
  <c r="F67" i="12"/>
  <c r="I67" i="12" s="1"/>
  <c r="F66" i="12"/>
  <c r="I66" i="12" s="1"/>
  <c r="F65" i="12"/>
  <c r="I65" i="12" s="1"/>
  <c r="F64" i="12"/>
  <c r="I64" i="12" s="1"/>
  <c r="F63" i="12"/>
  <c r="I63" i="12" s="1"/>
  <c r="F61" i="12"/>
  <c r="I61" i="12" s="1"/>
  <c r="F59" i="12"/>
  <c r="F57" i="12"/>
  <c r="I57" i="12" s="1"/>
  <c r="F56" i="12"/>
  <c r="I56" i="12" s="1"/>
  <c r="F55" i="12"/>
  <c r="I55" i="12" s="1"/>
  <c r="F54" i="12"/>
  <c r="I54" i="12" s="1"/>
  <c r="F53" i="12"/>
  <c r="I53" i="12" s="1"/>
  <c r="F52" i="12"/>
  <c r="I52" i="12" s="1"/>
  <c r="F51" i="12"/>
  <c r="I51" i="12" s="1"/>
  <c r="F50" i="12"/>
  <c r="I50" i="12" s="1"/>
  <c r="F49" i="12"/>
  <c r="I49" i="12" s="1"/>
  <c r="F47" i="12"/>
  <c r="I47" i="12" s="1"/>
  <c r="F46" i="12"/>
  <c r="I46" i="12" s="1"/>
  <c r="F45" i="12"/>
  <c r="I45" i="12" s="1"/>
  <c r="F44" i="12"/>
  <c r="I44" i="12" s="1"/>
  <c r="F43" i="12"/>
  <c r="I43" i="12" s="1"/>
  <c r="F42" i="12"/>
  <c r="I42" i="12" s="1"/>
  <c r="F40" i="12"/>
  <c r="I40" i="12" s="1"/>
  <c r="F39" i="12"/>
  <c r="I39" i="12" s="1"/>
  <c r="I36" i="12"/>
  <c r="I35" i="12"/>
  <c r="I34" i="12"/>
  <c r="I33" i="12"/>
  <c r="I32" i="12"/>
  <c r="I31" i="12"/>
  <c r="I30" i="12"/>
  <c r="I29" i="12"/>
  <c r="F27" i="12"/>
  <c r="I27" i="12" s="1"/>
  <c r="F26" i="12"/>
  <c r="I26" i="12" s="1"/>
  <c r="F25" i="12"/>
  <c r="I25" i="12" s="1"/>
  <c r="F24" i="12"/>
  <c r="I24" i="12" s="1"/>
  <c r="F23" i="12"/>
  <c r="I23" i="12" s="1"/>
  <c r="F22" i="12"/>
  <c r="I22" i="12" s="1"/>
  <c r="F21" i="12"/>
  <c r="I21" i="12" s="1"/>
  <c r="F20" i="12"/>
  <c r="I20" i="12" s="1"/>
  <c r="I19" i="12"/>
  <c r="E18" i="12"/>
  <c r="I17" i="12"/>
  <c r="I16" i="12"/>
  <c r="I15" i="12"/>
  <c r="I14" i="12"/>
  <c r="I13" i="12"/>
  <c r="I12" i="12"/>
  <c r="E10" i="12"/>
  <c r="F10" i="12" s="1"/>
  <c r="H18" i="11"/>
  <c r="G18" i="11"/>
  <c r="F20" i="10"/>
  <c r="I20" i="10" s="1"/>
  <c r="F19" i="10"/>
  <c r="I19" i="10" s="1"/>
  <c r="F18" i="10"/>
  <c r="I18" i="10" s="1"/>
  <c r="F17" i="10"/>
  <c r="I17" i="10" s="1"/>
  <c r="F16" i="10"/>
  <c r="I16" i="10" s="1"/>
  <c r="F15" i="10"/>
  <c r="I15" i="10" s="1"/>
  <c r="F14" i="10"/>
  <c r="I14" i="10" s="1"/>
  <c r="F13" i="10"/>
  <c r="I13" i="10" s="1"/>
  <c r="J52" i="9"/>
  <c r="J49" i="9"/>
  <c r="J48" i="9"/>
  <c r="J47" i="9"/>
  <c r="J44" i="9"/>
  <c r="J42" i="9"/>
  <c r="J39" i="9"/>
  <c r="J38" i="9"/>
  <c r="J35" i="9"/>
  <c r="J34" i="9"/>
  <c r="G52" i="9"/>
  <c r="G51" i="9" s="1"/>
  <c r="G48" i="9"/>
  <c r="G47" i="9"/>
  <c r="G35" i="9"/>
  <c r="G36" i="9"/>
  <c r="H36" i="9" s="1"/>
  <c r="I36" i="9" s="1"/>
  <c r="J36" i="9" s="1"/>
  <c r="G41" i="9"/>
  <c r="G42" i="9"/>
  <c r="G34" i="9"/>
  <c r="I51" i="9"/>
  <c r="I46" i="9"/>
  <c r="H51" i="9"/>
  <c r="D27" i="17" s="1"/>
  <c r="D31" i="17" s="1"/>
  <c r="H46" i="9"/>
  <c r="F51" i="9"/>
  <c r="F46" i="9"/>
  <c r="E51" i="9"/>
  <c r="E46" i="9"/>
  <c r="E40" i="9"/>
  <c r="E37" i="9"/>
  <c r="J21" i="9"/>
  <c r="J20" i="9"/>
  <c r="J17" i="9"/>
  <c r="J13" i="9"/>
  <c r="J12" i="9"/>
  <c r="J11" i="9"/>
  <c r="G24" i="9"/>
  <c r="G21" i="9"/>
  <c r="G20" i="9"/>
  <c r="G17" i="9"/>
  <c r="G15" i="9" s="1"/>
  <c r="G14" i="9"/>
  <c r="H14" i="9" s="1"/>
  <c r="G13" i="9"/>
  <c r="G12" i="9"/>
  <c r="G11" i="9"/>
  <c r="I15" i="9"/>
  <c r="E18" i="9"/>
  <c r="G18" i="9" s="1"/>
  <c r="H18" i="9" s="1"/>
  <c r="I18" i="9" s="1"/>
  <c r="E15" i="9"/>
  <c r="G84" i="12" l="1"/>
  <c r="I59" i="12"/>
  <c r="F58" i="12"/>
  <c r="I58" i="12" s="1"/>
  <c r="H26" i="9"/>
  <c r="G37" i="9"/>
  <c r="G33" i="9" s="1"/>
  <c r="E33" i="9"/>
  <c r="G23" i="16"/>
  <c r="G30" i="16"/>
  <c r="E48" i="13"/>
  <c r="E50" i="13" s="1"/>
  <c r="F28" i="12"/>
  <c r="I14" i="9"/>
  <c r="J14" i="9" s="1"/>
  <c r="G40" i="9"/>
  <c r="H41" i="9"/>
  <c r="G14" i="16"/>
  <c r="J14" i="16" s="1"/>
  <c r="H21" i="11"/>
  <c r="E82" i="12"/>
  <c r="E18" i="11"/>
  <c r="E21" i="11" s="1"/>
  <c r="H84" i="12"/>
  <c r="G26" i="9"/>
  <c r="J35" i="16"/>
  <c r="F54" i="9"/>
  <c r="J46" i="9"/>
  <c r="H48" i="13"/>
  <c r="H50" i="13" s="1"/>
  <c r="I31" i="13"/>
  <c r="D22" i="10"/>
  <c r="D84" i="12" s="1"/>
  <c r="J51" i="9"/>
  <c r="G46" i="9"/>
  <c r="F42" i="13"/>
  <c r="H31" i="14"/>
  <c r="H33" i="14" s="1"/>
  <c r="B35" i="15"/>
  <c r="H41" i="16"/>
  <c r="F48" i="12"/>
  <c r="I48" i="12" s="1"/>
  <c r="F62" i="12"/>
  <c r="I62" i="12" s="1"/>
  <c r="F70" i="12"/>
  <c r="I70" i="12" s="1"/>
  <c r="G21" i="11"/>
  <c r="G48" i="13"/>
  <c r="G50" i="13" s="1"/>
  <c r="F18" i="12"/>
  <c r="I18" i="12" s="1"/>
  <c r="J37" i="9"/>
  <c r="F12" i="13"/>
  <c r="D33" i="14"/>
  <c r="J23" i="16"/>
  <c r="E54" i="9"/>
  <c r="I16" i="13"/>
  <c r="I12" i="13" s="1"/>
  <c r="J18" i="9"/>
  <c r="J30" i="16"/>
  <c r="J27" i="16"/>
  <c r="I42" i="13"/>
  <c r="F74" i="12"/>
  <c r="J15" i="9"/>
  <c r="E26" i="9"/>
  <c r="E148" i="4"/>
  <c r="D36" i="5"/>
  <c r="G36" i="5" s="1"/>
  <c r="H36" i="5" s="1"/>
  <c r="D35" i="5"/>
  <c r="G35" i="5" s="1"/>
  <c r="H35" i="5" s="1"/>
  <c r="D34" i="5"/>
  <c r="G34" i="5" s="1"/>
  <c r="K34" i="5" s="1"/>
  <c r="D33" i="5"/>
  <c r="G33" i="5" s="1"/>
  <c r="D32" i="5"/>
  <c r="G32" i="5" s="1"/>
  <c r="H32" i="5" s="1"/>
  <c r="D31" i="5"/>
  <c r="G31" i="5" s="1"/>
  <c r="H31" i="5" s="1"/>
  <c r="D30" i="5"/>
  <c r="D29" i="5"/>
  <c r="G29" i="5" s="1"/>
  <c r="D28" i="5"/>
  <c r="G28" i="5" s="1"/>
  <c r="H28" i="5" s="1"/>
  <c r="D19" i="5"/>
  <c r="G19" i="5" s="1"/>
  <c r="D20" i="5"/>
  <c r="G20" i="5" s="1"/>
  <c r="H20" i="5" s="1"/>
  <c r="D21" i="5"/>
  <c r="G21" i="5" s="1"/>
  <c r="H21" i="5" s="1"/>
  <c r="D22" i="5"/>
  <c r="G22" i="5" s="1"/>
  <c r="D23" i="5"/>
  <c r="G23" i="5" s="1"/>
  <c r="P35" i="8"/>
  <c r="P34" i="8" s="1"/>
  <c r="O35" i="8"/>
  <c r="O34" i="8" s="1"/>
  <c r="P29" i="8"/>
  <c r="P28" i="8" s="1"/>
  <c r="O28" i="8"/>
  <c r="P19" i="8"/>
  <c r="O19" i="8"/>
  <c r="P14" i="8"/>
  <c r="O14" i="8"/>
  <c r="H14" i="8"/>
  <c r="H48" i="8" s="1"/>
  <c r="G14" i="8"/>
  <c r="I36" i="6"/>
  <c r="H36" i="6"/>
  <c r="I31" i="6"/>
  <c r="H31" i="6"/>
  <c r="I22" i="6"/>
  <c r="H22" i="6"/>
  <c r="I17" i="6"/>
  <c r="H17" i="6"/>
  <c r="F26" i="5"/>
  <c r="F16" i="5"/>
  <c r="H38" i="7"/>
  <c r="H37" i="7"/>
  <c r="G34" i="7"/>
  <c r="D34" i="7"/>
  <c r="H32" i="7"/>
  <c r="H31" i="7"/>
  <c r="H30" i="7"/>
  <c r="G29" i="7"/>
  <c r="E29" i="7"/>
  <c r="D29" i="7"/>
  <c r="H25" i="7"/>
  <c r="G21" i="7"/>
  <c r="D21" i="7"/>
  <c r="H19" i="7"/>
  <c r="H18" i="7"/>
  <c r="H17" i="7"/>
  <c r="G16" i="7"/>
  <c r="F16" i="7"/>
  <c r="E16" i="7"/>
  <c r="D16" i="7"/>
  <c r="I48" i="1"/>
  <c r="I40" i="1"/>
  <c r="I33" i="1"/>
  <c r="I28" i="1"/>
  <c r="G42" i="8" s="1"/>
  <c r="G27" i="8" s="1"/>
  <c r="D26" i="1"/>
  <c r="I17" i="1"/>
  <c r="I12" i="1"/>
  <c r="D12" i="1"/>
  <c r="E139" i="4"/>
  <c r="E115" i="4"/>
  <c r="E114" i="4"/>
  <c r="E113" i="4"/>
  <c r="E112" i="4"/>
  <c r="E111" i="4"/>
  <c r="E110" i="4"/>
  <c r="E221" i="4"/>
  <c r="E220" i="4"/>
  <c r="E219" i="4"/>
  <c r="E218" i="4"/>
  <c r="E3" i="4"/>
  <c r="E2" i="4"/>
  <c r="E106" i="4"/>
  <c r="E107" i="4"/>
  <c r="E55" i="4"/>
  <c r="E54" i="4"/>
  <c r="E101" i="4"/>
  <c r="E102" i="4"/>
  <c r="E103" i="4"/>
  <c r="E104" i="4"/>
  <c r="E49" i="4"/>
  <c r="E50" i="4"/>
  <c r="E51" i="4"/>
  <c r="E52" i="4"/>
  <c r="E96" i="4"/>
  <c r="E97" i="4"/>
  <c r="E98" i="4"/>
  <c r="E45" i="4"/>
  <c r="E46" i="4"/>
  <c r="E44" i="4"/>
  <c r="E87" i="4"/>
  <c r="E88" i="4"/>
  <c r="E89" i="4"/>
  <c r="E90" i="4"/>
  <c r="E91" i="4"/>
  <c r="E92" i="4"/>
  <c r="E36" i="4"/>
  <c r="E37" i="4"/>
  <c r="E38" i="4"/>
  <c r="E39" i="4"/>
  <c r="E40" i="4"/>
  <c r="E35" i="4"/>
  <c r="E78" i="4"/>
  <c r="E79" i="4"/>
  <c r="E80" i="4"/>
  <c r="E81" i="4"/>
  <c r="E82" i="4"/>
  <c r="E83" i="4"/>
  <c r="E84" i="4"/>
  <c r="E85" i="4"/>
  <c r="E27" i="4"/>
  <c r="E28" i="4"/>
  <c r="E29" i="4"/>
  <c r="E30" i="4"/>
  <c r="E31" i="4"/>
  <c r="E32" i="4"/>
  <c r="E33" i="4"/>
  <c r="E26" i="4"/>
  <c r="E67" i="4"/>
  <c r="E68" i="4"/>
  <c r="E69" i="4"/>
  <c r="E70" i="4"/>
  <c r="E71" i="4"/>
  <c r="E72" i="4"/>
  <c r="E73" i="4"/>
  <c r="E74" i="4"/>
  <c r="E75" i="4"/>
  <c r="E16" i="4"/>
  <c r="E17" i="4"/>
  <c r="E18" i="4"/>
  <c r="E19" i="4"/>
  <c r="E20" i="4"/>
  <c r="E21" i="4"/>
  <c r="E22" i="4"/>
  <c r="E23" i="4"/>
  <c r="E15" i="4"/>
  <c r="E8" i="4"/>
  <c r="E60" i="4"/>
  <c r="E9" i="4"/>
  <c r="E61" i="4"/>
  <c r="E10" i="4"/>
  <c r="E62" i="4"/>
  <c r="E11" i="4"/>
  <c r="E63" i="4"/>
  <c r="E12" i="4"/>
  <c r="E64" i="4"/>
  <c r="E13" i="4"/>
  <c r="E65" i="4"/>
  <c r="E59" i="4"/>
  <c r="E7" i="4"/>
  <c r="I55" i="3"/>
  <c r="J55" i="3" s="1"/>
  <c r="E217" i="4" s="1"/>
  <c r="I54" i="3"/>
  <c r="E166" i="4" s="1"/>
  <c r="E161" i="4"/>
  <c r="E162" i="4"/>
  <c r="J49" i="3"/>
  <c r="E213" i="4" s="1"/>
  <c r="E164" i="4"/>
  <c r="I41" i="3"/>
  <c r="E207" i="4" s="1"/>
  <c r="E208" i="4"/>
  <c r="I40" i="3"/>
  <c r="E156" i="4" s="1"/>
  <c r="E199" i="4"/>
  <c r="E150" i="4"/>
  <c r="J32" i="3"/>
  <c r="E201" i="4" s="1"/>
  <c r="J33" i="3"/>
  <c r="E202" i="4" s="1"/>
  <c r="I34" i="3"/>
  <c r="E153" i="4" s="1"/>
  <c r="E190" i="4"/>
  <c r="E191" i="4"/>
  <c r="E142" i="4"/>
  <c r="J23" i="3"/>
  <c r="E194" i="4" s="1"/>
  <c r="E145" i="4"/>
  <c r="I25" i="3"/>
  <c r="E146" i="4" s="1"/>
  <c r="E212" i="4"/>
  <c r="J22" i="3"/>
  <c r="E193" i="4" s="1"/>
  <c r="E143" i="4"/>
  <c r="E151" i="4"/>
  <c r="E196" i="4"/>
  <c r="J34" i="3"/>
  <c r="E203" i="4" s="1"/>
  <c r="E29" i="3"/>
  <c r="E179" i="4" s="1"/>
  <c r="E130" i="4"/>
  <c r="E131" i="4"/>
  <c r="E32" i="3"/>
  <c r="E182" i="4" s="1"/>
  <c r="E133" i="4"/>
  <c r="E134" i="4"/>
  <c r="E135" i="4"/>
  <c r="E36" i="3"/>
  <c r="E186" i="4" s="1"/>
  <c r="D28" i="3"/>
  <c r="E28" i="3" s="1"/>
  <c r="E178" i="4" s="1"/>
  <c r="E121" i="4"/>
  <c r="E124" i="4"/>
  <c r="E175" i="4"/>
  <c r="E132" i="4"/>
  <c r="E35" i="3"/>
  <c r="E185" i="4" s="1"/>
  <c r="J58" i="2"/>
  <c r="E105" i="4"/>
  <c r="E53" i="4"/>
  <c r="J44" i="2"/>
  <c r="E95" i="4" s="1"/>
  <c r="E24" i="4"/>
  <c r="J38" i="2"/>
  <c r="E93" i="4" s="1"/>
  <c r="I38" i="2"/>
  <c r="J27" i="2"/>
  <c r="E86" i="4" s="1"/>
  <c r="I27" i="2"/>
  <c r="E34" i="4" s="1"/>
  <c r="E66" i="4"/>
  <c r="F82" i="12" l="1"/>
  <c r="D9" i="17"/>
  <c r="D7" i="17" s="1"/>
  <c r="D15" i="17" s="1"/>
  <c r="D19" i="17" s="1"/>
  <c r="D23" i="17" s="1"/>
  <c r="C9" i="17"/>
  <c r="C7" i="17" s="1"/>
  <c r="J26" i="9"/>
  <c r="I10" i="12"/>
  <c r="H34" i="5"/>
  <c r="E12" i="16"/>
  <c r="D12" i="11"/>
  <c r="D24" i="13"/>
  <c r="D33" i="1"/>
  <c r="I41" i="9"/>
  <c r="H40" i="9"/>
  <c r="H29" i="7"/>
  <c r="O40" i="8"/>
  <c r="I26" i="9"/>
  <c r="F12" i="10"/>
  <c r="E84" i="12"/>
  <c r="E195" i="4"/>
  <c r="E123" i="4"/>
  <c r="E173" i="4"/>
  <c r="E172" i="4"/>
  <c r="F11" i="16"/>
  <c r="O23" i="8"/>
  <c r="D86" i="12"/>
  <c r="F14" i="5"/>
  <c r="E176" i="4"/>
  <c r="I51" i="1"/>
  <c r="I28" i="12"/>
  <c r="H22" i="5"/>
  <c r="K22" i="5"/>
  <c r="H24" i="5"/>
  <c r="E192" i="4"/>
  <c r="E125" i="4"/>
  <c r="E157" i="4"/>
  <c r="E140" i="4"/>
  <c r="G27" i="7"/>
  <c r="H28" i="6"/>
  <c r="H42" i="6"/>
  <c r="E43" i="4"/>
  <c r="E167" i="4"/>
  <c r="G54" i="9"/>
  <c r="E14" i="4"/>
  <c r="J50" i="3"/>
  <c r="E214" i="4" s="1"/>
  <c r="E21" i="7"/>
  <c r="E27" i="7" s="1"/>
  <c r="E126" i="4"/>
  <c r="E19" i="3"/>
  <c r="E171" i="4" s="1"/>
  <c r="E122" i="4"/>
  <c r="E120" i="4"/>
  <c r="E30" i="3"/>
  <c r="D16" i="5"/>
  <c r="G16" i="5" s="1"/>
  <c r="K20" i="5"/>
  <c r="E163" i="4"/>
  <c r="E34" i="3"/>
  <c r="E184" i="4" s="1"/>
  <c r="J40" i="3"/>
  <c r="E206" i="4" s="1"/>
  <c r="E144" i="4"/>
  <c r="H29" i="5"/>
  <c r="K29" i="5"/>
  <c r="E34" i="7"/>
  <c r="E136" i="4"/>
  <c r="J29" i="3"/>
  <c r="E198" i="4" s="1"/>
  <c r="H16" i="7"/>
  <c r="I42" i="6"/>
  <c r="E129" i="4"/>
  <c r="E149" i="4"/>
  <c r="K35" i="5"/>
  <c r="I38" i="3"/>
  <c r="E155" i="4" s="1"/>
  <c r="I52" i="3"/>
  <c r="E165" i="4" s="1"/>
  <c r="E128" i="4"/>
  <c r="E141" i="4"/>
  <c r="E152" i="4"/>
  <c r="I16" i="3"/>
  <c r="E138" i="4" s="1"/>
  <c r="E158" i="4"/>
  <c r="G40" i="7"/>
  <c r="I28" i="6"/>
  <c r="J54" i="3"/>
  <c r="D27" i="7"/>
  <c r="D40" i="7" s="1"/>
  <c r="I74" i="12"/>
  <c r="P23" i="8"/>
  <c r="H19" i="5"/>
  <c r="K19" i="5"/>
  <c r="K23" i="5"/>
  <c r="H23" i="5"/>
  <c r="K31" i="5"/>
  <c r="K21" i="5"/>
  <c r="K36" i="5"/>
  <c r="G48" i="8"/>
  <c r="I40" i="2"/>
  <c r="E77" i="4"/>
  <c r="J40" i="2"/>
  <c r="H44" i="6" s="1"/>
  <c r="E170" i="4"/>
  <c r="P40" i="8"/>
  <c r="E25" i="4"/>
  <c r="H33" i="5"/>
  <c r="K33" i="5"/>
  <c r="E33" i="3"/>
  <c r="E183" i="4" s="1"/>
  <c r="D26" i="3"/>
  <c r="E127" i="4" s="1"/>
  <c r="E76" i="4"/>
  <c r="E211" i="4"/>
  <c r="E41" i="4"/>
  <c r="K32" i="5"/>
  <c r="E31" i="3"/>
  <c r="I27" i="3"/>
  <c r="E147" i="4" s="1"/>
  <c r="J31" i="3"/>
  <c r="E200" i="4" s="1"/>
  <c r="K28" i="5"/>
  <c r="D26" i="5"/>
  <c r="D16" i="3"/>
  <c r="E119" i="4" s="1"/>
  <c r="O43" i="8" l="1"/>
  <c r="E9" i="17"/>
  <c r="E7" i="17" s="1"/>
  <c r="E15" i="17" s="1"/>
  <c r="E19" i="17" s="1"/>
  <c r="E23" i="17" s="1"/>
  <c r="I82" i="12"/>
  <c r="E180" i="4"/>
  <c r="E30" i="5"/>
  <c r="F22" i="10"/>
  <c r="F84" i="12" s="1"/>
  <c r="I12" i="10"/>
  <c r="I22" i="10" s="1"/>
  <c r="O48" i="8"/>
  <c r="H21" i="7"/>
  <c r="H33" i="9"/>
  <c r="H54" i="9"/>
  <c r="F24" i="13"/>
  <c r="I24" i="13" s="1"/>
  <c r="D22" i="13"/>
  <c r="I40" i="9"/>
  <c r="J41" i="9"/>
  <c r="P48" i="8"/>
  <c r="O47" i="8" s="1"/>
  <c r="J38" i="3"/>
  <c r="G12" i="16"/>
  <c r="J12" i="16" s="1"/>
  <c r="E11" i="16"/>
  <c r="E41" i="16" s="1"/>
  <c r="E16" i="3"/>
  <c r="F41" i="16"/>
  <c r="H46" i="6"/>
  <c r="H50" i="6" s="1"/>
  <c r="E188" i="4"/>
  <c r="F12" i="11"/>
  <c r="C13" i="17" s="1"/>
  <c r="C11" i="17" s="1"/>
  <c r="C15" i="17" s="1"/>
  <c r="C19" i="17" s="1"/>
  <c r="C23" i="17" s="1"/>
  <c r="D18" i="11"/>
  <c r="D21" i="11" s="1"/>
  <c r="E189" i="4"/>
  <c r="I44" i="6"/>
  <c r="I46" i="6" s="1"/>
  <c r="I50" i="6" s="1"/>
  <c r="I53" i="1"/>
  <c r="E94" i="4"/>
  <c r="E40" i="7"/>
  <c r="J52" i="3"/>
  <c r="E215" i="4" s="1"/>
  <c r="E216" i="4"/>
  <c r="D14" i="5"/>
  <c r="E99" i="4"/>
  <c r="E42" i="4"/>
  <c r="D14" i="3"/>
  <c r="E118" i="4" s="1"/>
  <c r="E26" i="3"/>
  <c r="E177" i="4" s="1"/>
  <c r="E181" i="4"/>
  <c r="J27" i="3"/>
  <c r="I14" i="3"/>
  <c r="E137" i="4" s="1"/>
  <c r="E174" i="4"/>
  <c r="I63" i="2"/>
  <c r="I65" i="2" s="1"/>
  <c r="E48" i="4"/>
  <c r="E26" i="5" l="1"/>
  <c r="G30" i="5"/>
  <c r="S49" i="8"/>
  <c r="R47" i="8"/>
  <c r="E205" i="4"/>
  <c r="F22" i="13"/>
  <c r="D48" i="13"/>
  <c r="D50" i="13" s="1"/>
  <c r="G11" i="16"/>
  <c r="J11" i="16" s="1"/>
  <c r="J41" i="16" s="1"/>
  <c r="I54" i="9"/>
  <c r="J40" i="9"/>
  <c r="J33" i="9" s="1"/>
  <c r="J54" i="9" s="1"/>
  <c r="I33" i="9"/>
  <c r="G41" i="16"/>
  <c r="H35" i="7"/>
  <c r="H34" i="7"/>
  <c r="E86" i="12"/>
  <c r="J14" i="3"/>
  <c r="S48" i="8"/>
  <c r="I12" i="11"/>
  <c r="I18" i="11" s="1"/>
  <c r="I21" i="11" s="1"/>
  <c r="F18" i="11"/>
  <c r="F21" i="11" s="1"/>
  <c r="I84" i="12"/>
  <c r="E100" i="4"/>
  <c r="J63" i="2"/>
  <c r="J65" i="2" s="1"/>
  <c r="H16" i="5"/>
  <c r="E197" i="4"/>
  <c r="E169" i="4"/>
  <c r="E14" i="3"/>
  <c r="E168" i="4" s="1"/>
  <c r="E47" i="4"/>
  <c r="K30" i="5" l="1"/>
  <c r="H30" i="5"/>
  <c r="E14" i="5"/>
  <c r="G26" i="5"/>
  <c r="H40" i="7"/>
  <c r="F48" i="13"/>
  <c r="F50" i="13" s="1"/>
  <c r="I22" i="13"/>
  <c r="I48" i="13" s="1"/>
  <c r="I50" i="13" s="1"/>
  <c r="E187" i="4"/>
  <c r="E210" i="4"/>
  <c r="I44" i="3"/>
  <c r="F27" i="7"/>
  <c r="H27" i="7" s="1"/>
  <c r="E160" i="4"/>
  <c r="E108" i="4"/>
  <c r="E109" i="4"/>
  <c r="E56" i="4"/>
  <c r="H26" i="5" l="1"/>
  <c r="H14" i="5" s="1"/>
  <c r="G14" i="5"/>
  <c r="M40" i="7"/>
  <c r="I36" i="3"/>
  <c r="E154" i="4" s="1"/>
  <c r="J44" i="3"/>
  <c r="K27" i="7"/>
  <c r="E159" i="4"/>
  <c r="E57" i="4"/>
  <c r="E209" i="4" l="1"/>
  <c r="J36" i="3"/>
  <c r="U50" i="8"/>
  <c r="E204" i="4" l="1"/>
</calcChain>
</file>

<file path=xl/sharedStrings.xml><?xml version="1.0" encoding="utf-8"?>
<sst xmlns="http://schemas.openxmlformats.org/spreadsheetml/2006/main" count="1126" uniqueCount="547">
  <si>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</si>
  <si>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</si>
  <si>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</si>
  <si>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</si>
  <si>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</si>
  <si>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</si>
  <si>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</si>
  <si>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</si>
  <si>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</si>
  <si>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</si>
  <si>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</si>
  <si>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</si>
  <si>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</si>
  <si>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</si>
  <si>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</si>
  <si>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</si>
  <si>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</si>
  <si>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</si>
  <si>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</si>
  <si>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</si>
  <si>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</si>
  <si>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</si>
  <si>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</si>
  <si>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</si>
  <si>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</si>
  <si>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</si>
  <si>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</si>
  <si>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</si>
  <si>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</si>
  <si>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</si>
  <si>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</si>
  <si>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</si>
  <si>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</si>
  <si>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</si>
  <si>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</si>
  <si>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</si>
  <si>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</si>
  <si>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</si>
  <si>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</si>
  <si>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</si>
  <si>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</si>
  <si>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</si>
  <si>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</si>
  <si>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</si>
  <si>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</si>
  <si>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</si>
  <si>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</si>
  <si>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</si>
  <si>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</si>
  <si>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</si>
  <si>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</si>
  <si>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</si>
  <si>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</si>
  <si>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</si>
  <si>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</si>
  <si>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</si>
  <si>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</si>
  <si>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</si>
  <si>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</si>
  <si>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</si>
  <si>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</si>
  <si>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</si>
  <si>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</si>
  <si>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</si>
  <si>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</si>
  <si>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</si>
  <si>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</si>
  <si>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</si>
  <si>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</si>
  <si>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</si>
  <si>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</si>
  <si>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</si>
  <si>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</si>
  <si>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</si>
  <si>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</si>
  <si>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</si>
  <si>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</si>
  <si>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</si>
  <si>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</si>
  <si>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</si>
  <si>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</si>
  <si>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</si>
  <si>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</si>
  <si>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</si>
  <si>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</si>
  <si>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</si>
  <si>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</si>
  <si>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</si>
  <si>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</si>
  <si>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</si>
  <si>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</si>
  <si>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</si>
  <si>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</si>
  <si>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</si>
  <si>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</si>
  <si>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</si>
  <si>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</si>
  <si>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</si>
  <si>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</si>
  <si>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</si>
  <si>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</si>
  <si>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</si>
  <si>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</si>
  <si>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</si>
  <si>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</si>
  <si>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</si>
  <si>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</si>
  <si>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</si>
  <si>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</si>
  <si>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</si>
  <si>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</si>
  <si>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</si>
  <si>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</si>
  <si>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</si>
  <si>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</si>
  <si>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</si>
  <si>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</si>
  <si>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</si>
  <si>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</si>
  <si>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</si>
  <si>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</si>
  <si>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</si>
  <si>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</si>
  <si>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</si>
  <si>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</si>
  <si>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</si>
  <si>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</si>
  <si>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</si>
  <si>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</si>
  <si>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</si>
  <si>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</si>
  <si>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</si>
  <si>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</si>
  <si>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</si>
  <si>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</si>
  <si>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</si>
  <si>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</si>
  <si>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</si>
  <si>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</si>
  <si>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</si>
  <si>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</si>
  <si>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</si>
  <si>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</si>
  <si>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</si>
  <si>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</si>
  <si>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</si>
  <si>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</si>
  <si>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</si>
  <si>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</si>
  <si>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</si>
  <si>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</si>
  <si>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</si>
  <si>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</si>
  <si>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</si>
  <si>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</si>
  <si>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</si>
  <si>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</si>
  <si>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</si>
  <si>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</si>
  <si>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</si>
  <si>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</si>
  <si>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</si>
  <si>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</si>
  <si>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</si>
  <si>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</si>
  <si>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</si>
  <si>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</si>
  <si>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</si>
  <si>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</si>
  <si>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</si>
  <si>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</si>
  <si>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</si>
  <si>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</si>
  <si>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</si>
  <si>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</si>
  <si>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</si>
  <si>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</si>
  <si>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</si>
  <si>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</si>
  <si>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</si>
  <si>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</si>
  <si>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</si>
  <si>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</si>
  <si>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</si>
  <si>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</si>
  <si>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</si>
  <si>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</si>
  <si>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</si>
  <si>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</si>
  <si>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</si>
  <si>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</si>
  <si>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</si>
  <si>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</si>
  <si>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</si>
  <si>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</si>
  <si>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</si>
  <si>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</si>
  <si>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</si>
  <si>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</si>
  <si>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</si>
  <si>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</si>
  <si>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</si>
  <si>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</si>
  <si>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</si>
  <si>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</si>
  <si>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</si>
  <si>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</si>
  <si>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</si>
  <si>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</si>
  <si>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</si>
  <si>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</si>
  <si>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</si>
  <si>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</si>
  <si>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</si>
  <si>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</si>
  <si>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</si>
  <si>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</si>
  <si>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</si>
  <si>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</si>
  <si>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</si>
  <si>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</si>
  <si>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</si>
  <si>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</si>
  <si>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</si>
  <si>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</si>
  <si>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</si>
  <si>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</si>
  <si>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</si>
  <si>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</si>
  <si>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</si>
  <si>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</si>
  <si>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</si>
  <si>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</si>
  <si>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</si>
  <si>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</si>
  <si>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</si>
  <si>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</si>
  <si>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</si>
  <si>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</si>
  <si>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</si>
  <si>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</si>
  <si>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</si>
  <si>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</si>
  <si>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</si>
  <si>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</si>
  <si>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</si>
  <si>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</si>
  <si>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</si>
  <si>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</si>
  <si>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</si>
  <si>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</si>
  <si>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</si>
  <si>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</si>
  <si>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</si>
  <si>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</si>
  <si>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</si>
  <si>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</si>
  <si>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</si>
  <si>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</si>
  <si>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</si>
  <si>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</si>
  <si>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</si>
  <si>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</si>
  <si>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</si>
  <si>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</si>
  <si>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</si>
  <si>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</si>
  <si>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</si>
  <si>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</si>
  <si>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</si>
  <si>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</si>
  <si>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</si>
  <si>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</si>
  <si>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</si>
  <si>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</si>
  <si>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</si>
  <si>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</si>
  <si>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</si>
  <si>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</si>
  <si>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</si>
  <si>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</si>
  <si>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</si>
  <si>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</si>
  <si>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</si>
  <si>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</si>
  <si>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</si>
  <si>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</si>
  <si>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</si>
  <si>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</si>
  <si>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</si>
  <si>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</si>
  <si>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</si>
  <si>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</si>
  <si>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</si>
  <si>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</si>
  <si>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</si>
  <si>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</si>
  <si>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</si>
  <si>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</si>
  <si>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</si>
  <si>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</si>
  <si>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</si>
  <si>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</si>
  <si>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</si>
  <si>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</si>
  <si>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</si>
  <si>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</si>
  <si>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</si>
  <si>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</si>
  <si>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</si>
  <si>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</si>
  <si>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</si>
  <si>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</si>
  <si>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</si>
  <si>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</si>
  <si>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</si>
  <si>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</si>
  <si>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</si>
  <si>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</si>
  <si>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</si>
  <si>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</si>
  <si>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</si>
  <si>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</si>
  <si>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</si>
  <si>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</si>
  <si>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</si>
  <si>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</si>
  <si>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</si>
  <si>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</si>
  <si>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</si>
  <si>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</si>
  <si>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</si>
  <si>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</si>
  <si>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</si>
  <si>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</si>
  <si>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</si>
  <si>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</si>
  <si>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</si>
  <si>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</si>
  <si>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</si>
  <si>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</si>
  <si>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</si>
  <si>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</si>
  <si>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</si>
  <si>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</si>
  <si>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</si>
  <si>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</si>
  <si>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</si>
  <si>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</si>
  <si>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</si>
  <si>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</si>
  <si>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</si>
  <si>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</si>
  <si>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</si>
  <si>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</si>
  <si>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</si>
  <si>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</si>
  <si>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</si>
  <si>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</si>
  <si>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</si>
  <si>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</si>
  <si>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</si>
  <si>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</si>
  <si>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</si>
  <si>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</si>
  <si>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</si>
  <si>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</si>
  <si>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</si>
  <si>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</si>
  <si>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</si>
  <si>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</si>
  <si>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</si>
  <si>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</si>
  <si>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</si>
  <si>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</si>
  <si>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</si>
  <si>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</si>
  <si>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</si>
  <si>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</si>
  <si>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</si>
  <si>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</si>
  <si>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</si>
  <si>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</si>
  <si>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</si>
  <si>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</si>
  <si>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</si>
  <si>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</si>
  <si>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</si>
  <si>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</si>
  <si>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</si>
  <si>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</si>
  <si>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</si>
  <si>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</si>
  <si>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</si>
  <si>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</si>
  <si>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</si>
  <si>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</si>
  <si>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</si>
  <si>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</si>
  <si>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</si>
  <si>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</si>
  <si>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</si>
  <si>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</si>
  <si>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</si>
  <si>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</si>
  <si>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</si>
  <si>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Arq. Aldo Lima Carrillo</t>
  </si>
  <si>
    <t>Director General</t>
  </si>
  <si>
    <t>C.P. Rocío Ramírez Nava</t>
  </si>
  <si>
    <t xml:space="preserve">BANCO MERCANTIL DEL NORTE, S.A. </t>
  </si>
  <si>
    <t>BANCO MERCANTIL DEL NORTE, S.A.</t>
  </si>
  <si>
    <t>0860878274</t>
  </si>
  <si>
    <t>0871533074</t>
  </si>
  <si>
    <t>0211808462</t>
  </si>
  <si>
    <t>0213506203</t>
  </si>
  <si>
    <t>0242600307</t>
  </si>
  <si>
    <t>0258239799</t>
  </si>
  <si>
    <t>0258239780</t>
  </si>
  <si>
    <t>Gasto corriente 2013</t>
  </si>
  <si>
    <t>Vivienda 2014</t>
  </si>
  <si>
    <t>Cuenta Pública 2015</t>
  </si>
  <si>
    <t>acreedores+ proveedores 2014</t>
  </si>
  <si>
    <t>proveedores6acredores+fondo en admon cta a terceros 2015</t>
  </si>
  <si>
    <t>Cambios en la Hacienda Pública/Patrimonio Neto del Ejercicio 2015</t>
  </si>
  <si>
    <t>s.f. dic del ejerc anterior</t>
  </si>
  <si>
    <t>Hacienda Pública/Patrimonio Neto Final del Ejercicio 2014</t>
  </si>
  <si>
    <t>Saldo Neto en la Hacienda Pública / Patrimonio 2015</t>
  </si>
  <si>
    <t>Cuenta  Pública 2015</t>
  </si>
  <si>
    <t>REDUCCION</t>
  </si>
  <si>
    <t>MODIFICADO</t>
  </si>
  <si>
    <t>edo de orig y aplic acum. "otras aplica R.E.A</t>
  </si>
  <si>
    <t>concepto</t>
  </si>
  <si>
    <t>ene</t>
  </si>
  <si>
    <t>marzO</t>
  </si>
  <si>
    <t>febrero</t>
  </si>
  <si>
    <t>abril</t>
  </si>
  <si>
    <t xml:space="preserve">mayo </t>
  </si>
  <si>
    <t>junio</t>
  </si>
  <si>
    <t>sueldo a funiconarios</t>
  </si>
  <si>
    <t>sueldo a personal</t>
  </si>
  <si>
    <t>prima vacacional a funcionarios</t>
  </si>
  <si>
    <t>perima vcacional a personal</t>
  </si>
  <si>
    <t>gratificacion de fin de año a personal</t>
  </si>
  <si>
    <t>gratificacion de fin de año a funcionarios</t>
  </si>
  <si>
    <t>compensaciones y otras prestaciones</t>
  </si>
  <si>
    <t>aportaciones de seguridad social</t>
  </si>
  <si>
    <t>cuotas seguro de vida personal</t>
  </si>
  <si>
    <t>servicio médico a funcionarios</t>
  </si>
  <si>
    <t>servicio médico a personal</t>
  </si>
  <si>
    <t>cuotas despensa a funcionarios</t>
  </si>
  <si>
    <t>cuotas despensa a personal</t>
  </si>
  <si>
    <t>materiales, uitiles y equipo menores de oficina</t>
  </si>
  <si>
    <t>materiales y utiles de impresión y reproduciion</t>
  </si>
  <si>
    <t>meteriales y utiles menores de tecnologias de la informacion</t>
  </si>
  <si>
    <t>material impreso e informacion digital</t>
  </si>
  <si>
    <t>material de limpieza</t>
  </si>
  <si>
    <t>productos aliemnticios</t>
  </si>
  <si>
    <t>utensilios para servicio de alimentos</t>
  </si>
  <si>
    <t>material electrivo y electronico</t>
  </si>
  <si>
    <t>medicina y otros productos farmaceuticos</t>
  </si>
  <si>
    <t>otros materiales y articulos de construccion y reparacion</t>
  </si>
  <si>
    <t>combustible,lubricantes y aditivos</t>
  </si>
  <si>
    <t>vesturio y uniformes</t>
  </si>
  <si>
    <t>herramientas, refacciones y accesorios menores</t>
  </si>
  <si>
    <t>refacciones y accesorios menores de equipó</t>
  </si>
  <si>
    <t>refaccion y accesorios menores de equipo de transporte</t>
  </si>
  <si>
    <t>energia electrica</t>
  </si>
  <si>
    <t>agua</t>
  </si>
  <si>
    <t>telefonia tradicional</t>
  </si>
  <si>
    <t>telefonia celular</t>
  </si>
  <si>
    <t>servicios postales y telegraficos</t>
  </si>
  <si>
    <t>arrendamiento de edificios</t>
  </si>
  <si>
    <t>servicos financieros, bancarios y comerciales</t>
  </si>
  <si>
    <t>seguro de bienes patrimoniales</t>
  </si>
  <si>
    <t>reparacion y mantenimiento de equipo de transporte</t>
  </si>
  <si>
    <t>difusion de radio,televiso y otros medios de mensajes sobre programas y actividades</t>
  </si>
  <si>
    <t>pasajes aereos</t>
  </si>
  <si>
    <t>pasakes terrestres</t>
  </si>
  <si>
    <t>viaticos en el pais</t>
  </si>
  <si>
    <t>otros servicos de traslado y hospedaje</t>
  </si>
  <si>
    <t>gastos de orden social y cultural</t>
  </si>
  <si>
    <t>gastos de representacion</t>
  </si>
  <si>
    <t>impuestos y derechos</t>
  </si>
  <si>
    <t>impuestos sobre nomina</t>
  </si>
  <si>
    <t>otros servicios generales</t>
  </si>
  <si>
    <t>otros subsidios</t>
  </si>
  <si>
    <t>presupuestado</t>
  </si>
  <si>
    <t>disminucion</t>
  </si>
  <si>
    <t>compensaciones a personal</t>
  </si>
  <si>
    <t>SUBSIDIOS</t>
  </si>
  <si>
    <t>GASTO</t>
  </si>
  <si>
    <t xml:space="preserve">TOTAL </t>
  </si>
  <si>
    <t>ABROBADO</t>
  </si>
  <si>
    <t>REDUCCIONES</t>
  </si>
  <si>
    <t>NETO</t>
  </si>
  <si>
    <t>PRESUPUESTADO</t>
  </si>
  <si>
    <t>Instituto Inmobiliario de Desarrollo Urbano y Vivienda del Estado de Tlaxcala</t>
  </si>
  <si>
    <t>0255526975</t>
  </si>
  <si>
    <t>0268532903</t>
  </si>
  <si>
    <t>0264796220</t>
  </si>
  <si>
    <t>0271144810</t>
  </si>
  <si>
    <t>0271144838</t>
  </si>
  <si>
    <t>0271144829</t>
  </si>
  <si>
    <t>0275905000</t>
  </si>
  <si>
    <t>0258626652</t>
  </si>
  <si>
    <t>presuspuesto con reducciones/ampliaciones</t>
  </si>
  <si>
    <t>Gasto Corriente 2014</t>
  </si>
  <si>
    <t>Vivienda CONAVI 2014</t>
  </si>
  <si>
    <t>Beneficiarios 2014</t>
  </si>
  <si>
    <t>Financiamiento 2014</t>
  </si>
  <si>
    <t>Ahorro Previo 2014</t>
  </si>
  <si>
    <t>Gasto Corriente 2015</t>
  </si>
  <si>
    <t>Vivienda 2015</t>
  </si>
  <si>
    <t>Vivienda CONAVI 2015</t>
  </si>
  <si>
    <t>Ahorro Previo 2015</t>
  </si>
  <si>
    <t>Financiamiento 2015</t>
  </si>
  <si>
    <t>Beneficiarios 2015</t>
  </si>
  <si>
    <t>Consolidación de Reservas Urbanas 2015</t>
  </si>
  <si>
    <t>Convenio FONHAPO2013</t>
  </si>
  <si>
    <t>suma de balanza de banco+fondo fijo (debe)</t>
  </si>
  <si>
    <t>suma de balanza de banco+fondo fijo (haber)</t>
  </si>
  <si>
    <t>INSTITUTO INMOBILIARIO DE DESARROLLO URBANO Y VIVIENDA DEL ESTADO DE TLAXCALA</t>
  </si>
  <si>
    <t>R.E.A 1er trimestre 2015</t>
  </si>
  <si>
    <t>Encargada del Depto. Administrativo y de Financiamiento</t>
  </si>
  <si>
    <t>.</t>
  </si>
  <si>
    <t>julio</t>
  </si>
  <si>
    <t>agosto</t>
  </si>
  <si>
    <t>CONAVI-RESERVAS</t>
  </si>
  <si>
    <t>BASES</t>
  </si>
  <si>
    <t>SANCIONES</t>
  </si>
  <si>
    <t>INTERESES</t>
  </si>
  <si>
    <t>BENEFICIARIOS</t>
  </si>
  <si>
    <t>APERTURA DE CTA</t>
  </si>
  <si>
    <t>0292939842</t>
  </si>
  <si>
    <t>PROPIOS</t>
  </si>
  <si>
    <t>Clasificación por Objeto del Gasto (Capítulo y Concepto)</t>
  </si>
  <si>
    <t>septiembre</t>
  </si>
  <si>
    <t>octubre</t>
  </si>
  <si>
    <t>INGRESTOS PROPIOS  BALANZA</t>
  </si>
  <si>
    <t>Obra-Vivienda 2015</t>
  </si>
  <si>
    <t>0295853985</t>
  </si>
  <si>
    <t>Ingresos Propios 2015</t>
  </si>
  <si>
    <t>Del 1 de enero al 31 de diciembre de 2015</t>
  </si>
  <si>
    <t>Al 31 de diciembre de 2015</t>
  </si>
  <si>
    <t>+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</si>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</sst>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6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name val="Soberana Sans"/>
    </font>
    <font>
      <b/>
      <sz val="8"/>
      <color theme="1"/>
      <name val="Calibri"/>
      <family val="2"/>
      <scheme val="minor"/>
    </font>
    <font>
      <sz val="36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scheme val="minor"/>
    </font>
    <font>
      <sz val="9"/>
      <name val="Arial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73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6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2" fillId="4" borderId="0" xfId="3" applyFont="1" applyFill="1" applyBorder="1" applyAlignment="1">
      <alignment horizontal="center"/>
    </xf>
    <xf numFmtId="0" fontId="2" fillId="4" borderId="0" xfId="3" applyFont="1" applyFill="1" applyBorder="1" applyAlignment="1">
      <alignment horizontal="centerContinuous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48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48" fillId="4" borderId="2" xfId="0" applyFont="1" applyFill="1" applyBorder="1" applyAlignment="1">
      <alignment vertical="top"/>
    </xf>
    <xf numFmtId="0" fontId="49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7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8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48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8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48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0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1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2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3" fontId="34" fillId="4" borderId="0" xfId="0" applyNumberFormat="1" applyFont="1" applyFill="1"/>
    <xf numFmtId="43" fontId="34" fillId="4" borderId="0" xfId="0" applyNumberFormat="1" applyFont="1" applyFill="1"/>
    <xf numFmtId="0" fontId="5" fillId="0" borderId="38" xfId="0" applyFont="1" applyBorder="1"/>
    <xf numFmtId="0" fontId="5" fillId="0" borderId="16" xfId="0" applyFont="1" applyBorder="1"/>
    <xf numFmtId="0" fontId="34" fillId="4" borderId="19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left" vertical="center" wrapText="1"/>
    </xf>
    <xf numFmtId="4" fontId="0" fillId="0" borderId="0" xfId="0" applyNumberFormat="1"/>
    <xf numFmtId="4" fontId="12" fillId="0" borderId="0" xfId="0" applyNumberFormat="1" applyFont="1"/>
    <xf numFmtId="3" fontId="12" fillId="0" borderId="0" xfId="0" applyNumberFormat="1" applyFont="1"/>
    <xf numFmtId="3" fontId="26" fillId="4" borderId="18" xfId="0" applyNumberFormat="1" applyFont="1" applyFill="1" applyBorder="1" applyAlignment="1">
      <alignment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0" fillId="0" borderId="4" xfId="0" applyBorder="1"/>
    <xf numFmtId="3" fontId="21" fillId="4" borderId="18" xfId="0" applyNumberFormat="1" applyFont="1" applyFill="1" applyBorder="1" applyAlignment="1">
      <alignment vertical="center" wrapText="1"/>
    </xf>
    <xf numFmtId="0" fontId="34" fillId="4" borderId="2" xfId="0" applyFont="1" applyFill="1" applyBorder="1" applyAlignment="1">
      <alignment horizontal="justify" vertical="top" wrapText="1"/>
    </xf>
    <xf numFmtId="3" fontId="12" fillId="4" borderId="18" xfId="0" applyNumberFormat="1" applyFont="1" applyFill="1" applyBorder="1" applyAlignment="1">
      <alignment horizontal="right" vertical="top" wrapText="1"/>
    </xf>
    <xf numFmtId="3" fontId="12" fillId="4" borderId="19" xfId="0" applyNumberFormat="1" applyFont="1" applyFill="1" applyBorder="1" applyAlignment="1">
      <alignment horizontal="justify" vertical="top" wrapText="1"/>
    </xf>
    <xf numFmtId="3" fontId="13" fillId="4" borderId="19" xfId="0" applyNumberFormat="1" applyFont="1" applyFill="1" applyBorder="1" applyAlignment="1">
      <alignment horizontal="right" vertical="top" wrapText="1"/>
    </xf>
    <xf numFmtId="3" fontId="12" fillId="4" borderId="18" xfId="0" applyNumberFormat="1" applyFont="1" applyFill="1" applyBorder="1" applyAlignment="1">
      <alignment horizontal="right" vertical="center" wrapText="1"/>
    </xf>
    <xf numFmtId="3" fontId="12" fillId="4" borderId="19" xfId="0" applyNumberFormat="1" applyFont="1" applyFill="1" applyBorder="1" applyAlignment="1">
      <alignment horizontal="justify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/>
    <xf numFmtId="49" fontId="5" fillId="0" borderId="16" xfId="0" quotePrefix="1" applyNumberFormat="1" applyFont="1" applyFill="1" applyBorder="1" applyAlignment="1">
      <alignment horizontal="left" vertical="top"/>
    </xf>
    <xf numFmtId="3" fontId="0" fillId="0" borderId="0" xfId="0" applyNumberFormat="1"/>
    <xf numFmtId="0" fontId="13" fillId="4" borderId="0" xfId="0" applyFont="1" applyFill="1" applyBorder="1" applyAlignment="1">
      <alignment horizontal="right" vertical="top" wrapText="1"/>
    </xf>
    <xf numFmtId="0" fontId="34" fillId="4" borderId="7" xfId="0" applyFont="1" applyFill="1" applyBorder="1" applyAlignment="1" applyProtection="1">
      <protection locked="0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vertical="top"/>
    </xf>
    <xf numFmtId="0" fontId="46" fillId="4" borderId="0" xfId="0" applyFont="1" applyFill="1" applyBorder="1" applyAlignment="1">
      <alignment horizontal="right" vertical="top"/>
    </xf>
    <xf numFmtId="3" fontId="34" fillId="4" borderId="0" xfId="0" applyNumberFormat="1" applyFont="1" applyFill="1" applyBorder="1"/>
    <xf numFmtId="3" fontId="5" fillId="4" borderId="0" xfId="0" applyNumberFormat="1" applyFont="1" applyFill="1" applyBorder="1"/>
    <xf numFmtId="4" fontId="13" fillId="0" borderId="0" xfId="0" applyNumberFormat="1" applyFont="1"/>
    <xf numFmtId="3" fontId="13" fillId="0" borderId="0" xfId="0" applyNumberFormat="1" applyFont="1"/>
    <xf numFmtId="0" fontId="13" fillId="0" borderId="0" xfId="0" applyFont="1" applyAlignment="1"/>
    <xf numFmtId="3" fontId="13" fillId="4" borderId="18" xfId="0" applyNumberFormat="1" applyFont="1" applyFill="1" applyBorder="1" applyAlignment="1">
      <alignment horizontal="right" vertical="center" wrapText="1"/>
    </xf>
    <xf numFmtId="0" fontId="14" fillId="0" borderId="0" xfId="0" applyFont="1"/>
    <xf numFmtId="4" fontId="14" fillId="0" borderId="0" xfId="0" applyNumberFormat="1" applyFont="1"/>
    <xf numFmtId="4" fontId="54" fillId="0" borderId="0" xfId="0" applyNumberFormat="1" applyFont="1"/>
    <xf numFmtId="3" fontId="13" fillId="4" borderId="16" xfId="0" applyNumberFormat="1" applyFont="1" applyFill="1" applyBorder="1" applyAlignment="1">
      <alignment vertical="center" wrapText="1"/>
    </xf>
    <xf numFmtId="3" fontId="15" fillId="4" borderId="0" xfId="0" applyNumberFormat="1" applyFont="1" applyFill="1" applyBorder="1" applyAlignment="1">
      <alignment vertical="top"/>
    </xf>
    <xf numFmtId="3" fontId="13" fillId="4" borderId="19" xfId="0" applyNumberFormat="1" applyFont="1" applyFill="1" applyBorder="1" applyAlignment="1">
      <alignment horizontal="right" vertical="top"/>
    </xf>
    <xf numFmtId="3" fontId="13" fillId="4" borderId="18" xfId="0" applyNumberFormat="1" applyFont="1" applyFill="1" applyBorder="1" applyAlignment="1">
      <alignment horizontal="right" vertical="top" wrapText="1"/>
    </xf>
    <xf numFmtId="3" fontId="12" fillId="4" borderId="18" xfId="0" applyNumberFormat="1" applyFont="1" applyFill="1" applyBorder="1" applyAlignment="1">
      <alignment horizontal="right" vertical="top"/>
    </xf>
    <xf numFmtId="3" fontId="13" fillId="4" borderId="2" xfId="0" applyNumberFormat="1" applyFont="1" applyFill="1" applyBorder="1" applyAlignment="1">
      <alignment horizontal="right"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4" borderId="22" xfId="0" applyNumberFormat="1" applyFont="1" applyFill="1" applyBorder="1" applyAlignment="1">
      <alignment horizontal="right" vertical="center" wrapText="1"/>
    </xf>
    <xf numFmtId="3" fontId="12" fillId="4" borderId="16" xfId="0" applyNumberFormat="1" applyFont="1" applyFill="1" applyBorder="1" applyAlignment="1">
      <alignment horizontal="right" vertical="center" wrapText="1"/>
    </xf>
    <xf numFmtId="3" fontId="13" fillId="4" borderId="22" xfId="0" applyNumberFormat="1" applyFont="1" applyFill="1" applyBorder="1" applyAlignment="1">
      <alignment horizontal="right" vertical="center" wrapText="1"/>
    </xf>
    <xf numFmtId="0" fontId="15" fillId="4" borderId="11" xfId="0" applyFont="1" applyFill="1" applyBorder="1"/>
    <xf numFmtId="0" fontId="7" fillId="4" borderId="7" xfId="3" applyFont="1" applyFill="1" applyBorder="1" applyAlignment="1"/>
    <xf numFmtId="0" fontId="7" fillId="4" borderId="8" xfId="3" applyFont="1" applyFill="1" applyBorder="1" applyAlignment="1"/>
    <xf numFmtId="0" fontId="16" fillId="4" borderId="2" xfId="0" applyFont="1" applyFill="1" applyBorder="1" applyAlignment="1"/>
    <xf numFmtId="0" fontId="7" fillId="4" borderId="1" xfId="3" applyFont="1" applyFill="1" applyBorder="1" applyAlignment="1">
      <alignment horizontal="center"/>
    </xf>
    <xf numFmtId="0" fontId="8" fillId="4" borderId="1" xfId="3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vertical="top" wrapText="1"/>
      <protection locked="0"/>
    </xf>
    <xf numFmtId="3" fontId="5" fillId="4" borderId="0" xfId="0" applyNumberFormat="1" applyFont="1" applyFill="1"/>
    <xf numFmtId="0" fontId="5" fillId="4" borderId="0" xfId="0" applyFont="1" applyFill="1" applyProtection="1">
      <protection locked="0"/>
    </xf>
    <xf numFmtId="0" fontId="5" fillId="4" borderId="0" xfId="0" applyFont="1" applyFill="1" applyAlignment="1" applyProtection="1">
      <alignment horizontal="right"/>
      <protection locked="0"/>
    </xf>
    <xf numFmtId="0" fontId="5" fillId="4" borderId="0" xfId="0" applyFont="1" applyFill="1" applyAlignment="1" applyProtection="1"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4" borderId="0" xfId="0" applyFont="1" applyFill="1" applyBorder="1" applyAlignment="1"/>
    <xf numFmtId="0" fontId="5" fillId="4" borderId="0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 vertical="center"/>
    </xf>
    <xf numFmtId="165" fontId="2" fillId="7" borderId="6" xfId="2" applyNumberFormat="1" applyFont="1" applyFill="1" applyBorder="1" applyAlignment="1">
      <alignment horizontal="center" vertical="center"/>
    </xf>
    <xf numFmtId="0" fontId="2" fillId="7" borderId="10" xfId="3" applyFont="1" applyFill="1" applyBorder="1" applyAlignment="1">
      <alignment horizontal="center" vertical="center"/>
    </xf>
    <xf numFmtId="0" fontId="5" fillId="4" borderId="1" xfId="0" applyFont="1" applyFill="1" applyBorder="1" applyAlignment="1"/>
    <xf numFmtId="0" fontId="5" fillId="4" borderId="2" xfId="0" applyFont="1" applyFill="1" applyBorder="1"/>
    <xf numFmtId="0" fontId="5" fillId="4" borderId="1" xfId="0" applyFont="1" applyFill="1" applyBorder="1" applyAlignment="1">
      <alignment vertical="top"/>
    </xf>
    <xf numFmtId="0" fontId="5" fillId="4" borderId="5" xfId="0" applyFont="1" applyFill="1" applyBorder="1"/>
    <xf numFmtId="0" fontId="5" fillId="4" borderId="6" xfId="0" applyFont="1" applyFill="1" applyBorder="1"/>
    <xf numFmtId="4" fontId="56" fillId="0" borderId="0" xfId="0" applyNumberFormat="1" applyFont="1"/>
    <xf numFmtId="2" fontId="56" fillId="9" borderId="0" xfId="0" applyNumberFormat="1" applyFont="1" applyFill="1"/>
    <xf numFmtId="2" fontId="56" fillId="0" borderId="0" xfId="0" applyNumberFormat="1" applyFont="1"/>
    <xf numFmtId="4" fontId="56" fillId="9" borderId="0" xfId="0" applyNumberFormat="1" applyFont="1" applyFill="1"/>
    <xf numFmtId="4" fontId="56" fillId="2" borderId="0" xfId="0" applyNumberFormat="1" applyFont="1" applyFill="1"/>
    <xf numFmtId="0" fontId="56" fillId="0" borderId="0" xfId="0" applyFont="1"/>
    <xf numFmtId="0" fontId="56" fillId="9" borderId="0" xfId="0" applyFont="1" applyFill="1"/>
    <xf numFmtId="4" fontId="56" fillId="0" borderId="4" xfId="0" applyNumberFormat="1" applyFont="1" applyBorder="1"/>
    <xf numFmtId="4" fontId="56" fillId="0" borderId="0" xfId="0" applyNumberFormat="1" applyFont="1" applyFill="1"/>
    <xf numFmtId="4" fontId="56" fillId="0" borderId="0" xfId="0" applyNumberFormat="1" applyFont="1" applyBorder="1"/>
    <xf numFmtId="2" fontId="56" fillId="9" borderId="0" xfId="0" applyNumberFormat="1" applyFont="1" applyFill="1" applyBorder="1"/>
    <xf numFmtId="2" fontId="56" fillId="0" borderId="0" xfId="0" applyNumberFormat="1" applyFont="1" applyBorder="1"/>
    <xf numFmtId="0" fontId="56" fillId="0" borderId="0" xfId="0" applyFont="1" applyBorder="1"/>
    <xf numFmtId="0" fontId="56" fillId="9" borderId="0" xfId="0" applyFont="1" applyFill="1" applyBorder="1"/>
    <xf numFmtId="4" fontId="56" fillId="2" borderId="0" xfId="0" applyNumberFormat="1" applyFont="1" applyFill="1" applyBorder="1"/>
    <xf numFmtId="4" fontId="56" fillId="9" borderId="0" xfId="0" applyNumberFormat="1" applyFont="1" applyFill="1" applyBorder="1"/>
    <xf numFmtId="0" fontId="56" fillId="0" borderId="0" xfId="0" applyNumberFormat="1" applyFont="1"/>
    <xf numFmtId="0" fontId="25" fillId="8" borderId="0" xfId="0" applyFont="1" applyFill="1" applyBorder="1" applyAlignment="1">
      <alignment horizontal="center" vertical="center" wrapText="1"/>
    </xf>
    <xf numFmtId="0" fontId="57" fillId="0" borderId="4" xfId="0" applyFont="1" applyBorder="1"/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0" xfId="3" applyFont="1" applyFill="1" applyBorder="1" applyAlignment="1" applyProtection="1">
      <alignment horizontal="center"/>
    </xf>
    <xf numFmtId="4" fontId="14" fillId="10" borderId="0" xfId="0" applyNumberFormat="1" applyFont="1" applyFill="1"/>
    <xf numFmtId="4" fontId="14" fillId="11" borderId="0" xfId="0" applyNumberFormat="1" applyFont="1" applyFill="1"/>
    <xf numFmtId="4" fontId="14" fillId="12" borderId="0" xfId="0" applyNumberFormat="1" applyFont="1" applyFill="1"/>
    <xf numFmtId="0" fontId="56" fillId="9" borderId="0" xfId="0" applyNumberFormat="1" applyFont="1" applyFill="1" applyBorder="1"/>
    <xf numFmtId="4" fontId="58" fillId="0" borderId="0" xfId="0" applyNumberFormat="1" applyFont="1" applyBorder="1"/>
    <xf numFmtId="0" fontId="58" fillId="0" borderId="0" xfId="0" applyFont="1" applyBorder="1"/>
    <xf numFmtId="2" fontId="58" fillId="9" borderId="0" xfId="0" applyNumberFormat="1" applyFont="1" applyFill="1"/>
    <xf numFmtId="0" fontId="58" fillId="9" borderId="0" xfId="0" applyFont="1" applyFill="1"/>
    <xf numFmtId="4" fontId="58" fillId="2" borderId="0" xfId="0" applyNumberFormat="1" applyFont="1" applyFill="1"/>
    <xf numFmtId="4" fontId="58" fillId="9" borderId="0" xfId="0" applyNumberFormat="1" applyFont="1" applyFill="1"/>
    <xf numFmtId="4" fontId="58" fillId="0" borderId="0" xfId="0" applyNumberFormat="1" applyFont="1"/>
    <xf numFmtId="0" fontId="58" fillId="0" borderId="0" xfId="0" applyFont="1"/>
    <xf numFmtId="0" fontId="59" fillId="0" borderId="16" xfId="0" applyFont="1" applyBorder="1"/>
    <xf numFmtId="49" fontId="59" fillId="0" borderId="16" xfId="0" quotePrefix="1" applyNumberFormat="1" applyFont="1" applyBorder="1" applyAlignment="1">
      <alignment horizontal="left" vertical="top"/>
    </xf>
    <xf numFmtId="0" fontId="8" fillId="4" borderId="0" xfId="0" applyFont="1" applyFill="1"/>
    <xf numFmtId="0" fontId="8" fillId="4" borderId="0" xfId="0" applyFont="1" applyFill="1" applyBorder="1" applyAlignment="1">
      <alignment horizontal="center"/>
    </xf>
    <xf numFmtId="0" fontId="8" fillId="4" borderId="0" xfId="0" applyFont="1" applyFill="1" applyAlignment="1"/>
    <xf numFmtId="4" fontId="56" fillId="9" borderId="4" xfId="0" applyNumberFormat="1" applyFont="1" applyFill="1" applyBorder="1"/>
    <xf numFmtId="2" fontId="58" fillId="9" borderId="0" xfId="0" applyNumberFormat="1" applyFont="1" applyFill="1" applyBorder="1"/>
    <xf numFmtId="0" fontId="58" fillId="9" borderId="0" xfId="0" applyFont="1" applyFill="1" applyBorder="1"/>
    <xf numFmtId="4" fontId="58" fillId="2" borderId="0" xfId="0" applyNumberFormat="1" applyFont="1" applyFill="1" applyBorder="1"/>
    <xf numFmtId="4" fontId="58" fillId="9" borderId="0" xfId="0" applyNumberFormat="1" applyFont="1" applyFill="1" applyBorder="1"/>
    <xf numFmtId="2" fontId="58" fillId="0" borderId="0" xfId="0" applyNumberFormat="1" applyFont="1" applyBorder="1"/>
    <xf numFmtId="4" fontId="56" fillId="0" borderId="4" xfId="0" applyNumberFormat="1" applyFont="1" applyFill="1" applyBorder="1"/>
    <xf numFmtId="0" fontId="56" fillId="0" borderId="4" xfId="0" applyFont="1" applyFill="1" applyBorder="1"/>
    <xf numFmtId="0" fontId="56" fillId="9" borderId="4" xfId="0" applyFont="1" applyFill="1" applyBorder="1"/>
    <xf numFmtId="4" fontId="56" fillId="2" borderId="4" xfId="0" applyNumberFormat="1" applyFont="1" applyFill="1" applyBorder="1"/>
    <xf numFmtId="3" fontId="12" fillId="4" borderId="19" xfId="0" applyNumberFormat="1" applyFont="1" applyFill="1" applyBorder="1" applyAlignment="1">
      <alignment horizontal="right" vertical="center" wrapText="1"/>
    </xf>
    <xf numFmtId="0" fontId="12" fillId="4" borderId="34" xfId="0" applyFont="1" applyFill="1" applyBorder="1" applyAlignment="1">
      <alignment horizontal="right" vertical="center" wrapText="1"/>
    </xf>
    <xf numFmtId="3" fontId="12" fillId="4" borderId="38" xfId="0" applyNumberFormat="1" applyFont="1" applyFill="1" applyBorder="1" applyAlignment="1">
      <alignment horizontal="right" vertical="center" wrapText="1"/>
    </xf>
    <xf numFmtId="0" fontId="18" fillId="7" borderId="6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/>
    </xf>
    <xf numFmtId="0" fontId="7" fillId="4" borderId="0" xfId="3" applyFont="1" applyFill="1" applyBorder="1" applyAlignment="1">
      <alignment horizontal="center"/>
    </xf>
    <xf numFmtId="0" fontId="53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55" fillId="4" borderId="0" xfId="0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3" fillId="7" borderId="6" xfId="3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4" fillId="4" borderId="7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3" fontId="21" fillId="4" borderId="17" xfId="0" applyNumberFormat="1" applyFont="1" applyFill="1" applyBorder="1" applyAlignment="1">
      <alignment horizontal="right" vertical="center" wrapText="1"/>
    </xf>
    <xf numFmtId="3" fontId="21" fillId="4" borderId="19" xfId="0" applyNumberFormat="1" applyFont="1" applyFill="1" applyBorder="1" applyAlignment="1">
      <alignment horizontal="right" vertical="center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 wrapText="1"/>
    </xf>
    <xf numFmtId="0" fontId="33" fillId="8" borderId="0" xfId="0" applyFont="1" applyFill="1" applyBorder="1" applyAlignment="1">
      <alignment horizontal="center" vertical="center" wrapText="1"/>
    </xf>
    <xf numFmtId="0" fontId="33" fillId="8" borderId="29" xfId="0" applyFont="1" applyFill="1" applyBorder="1" applyAlignment="1">
      <alignment horizontal="center" vertical="center" wrapText="1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30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CUENTA%20PUBLICA%202015/Cuenta%20P&#250;blica%206TO%20bimestre%202015/Informaci&#243;n%20presupuestal%20y%20programatica/NOMBRE%20-%2001%20-%2012%20-%20ANEXOS(2)%20%206to%20b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CUENTA%20PUBLICA%202015/Cuenta%20P&#250;blica%205TO%20bimestre%202015/Informaci&#243;n%20presupuestal%20y%20programatica/NOMBRE%20-%2001%20-%2012%20-%20ANEXOS(2)%20%205to%20b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CUENTA%20PUBLICA%202015/Cuenta%20P&#250;blica%206TO%20bimestre%202015/Informaci&#243;n%20contable/NOMBRE%20-%2001%20-%2012(1)%206to%20b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ocio\CUENTAS%20ARMONIZADAS\Armonizada%20bimestral\NOMBRE%20-%2001%20-%2012%20-%20ANEXOS(2)%20%204to%20b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FIN"/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CONCIL-2"/>
      <sheetName val="CONCIL-3"/>
      <sheetName val="CONCIL-4"/>
      <sheetName val="CONCIL-5"/>
      <sheetName val="CONCIL-6"/>
      <sheetName val="CONCIL-7"/>
      <sheetName val="CONCIL-8"/>
      <sheetName val="CONCIL-9"/>
      <sheetName val="CONCIL-10"/>
      <sheetName val="CONCIL-11"/>
      <sheetName val="CONCIL-12"/>
      <sheetName val="CONCIL-13"/>
      <sheetName val="CONCIL-14"/>
      <sheetName val="CONCIL-15"/>
      <sheetName val="CONCIL-16"/>
      <sheetName val="CONCIL-17"/>
      <sheetName val="DD"/>
      <sheetName val="ALMACE (2)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ING PROPIOS"/>
      <sheetName val="MOD EJ ANT"/>
      <sheetName val="PPERSONAL "/>
      <sheetName val="TRIMESTRAL"/>
      <sheetName val="EDO PPTO ING"/>
      <sheetName val="EDO PPTO EG (2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">
          <cell r="H16">
            <v>0</v>
          </cell>
        </row>
        <row r="17">
          <cell r="H17">
            <v>1513324</v>
          </cell>
        </row>
        <row r="18">
          <cell r="F18">
            <v>5652</v>
          </cell>
          <cell r="H18">
            <v>0</v>
          </cell>
        </row>
        <row r="19">
          <cell r="E19">
            <v>5800</v>
          </cell>
          <cell r="F19">
            <v>5800</v>
          </cell>
          <cell r="H19">
            <v>0</v>
          </cell>
        </row>
        <row r="24">
          <cell r="H24">
            <v>1919285</v>
          </cell>
        </row>
        <row r="25">
          <cell r="H25">
            <v>35729418</v>
          </cell>
        </row>
        <row r="29">
          <cell r="H29">
            <v>10000</v>
          </cell>
        </row>
        <row r="31">
          <cell r="E31">
            <v>0</v>
          </cell>
        </row>
        <row r="39">
          <cell r="H39">
            <v>36000</v>
          </cell>
        </row>
        <row r="57">
          <cell r="H57">
            <v>21816000.120000001</v>
          </cell>
        </row>
        <row r="58">
          <cell r="H58">
            <v>11225145</v>
          </cell>
        </row>
        <row r="60">
          <cell r="H60">
            <v>12510</v>
          </cell>
        </row>
        <row r="61">
          <cell r="H61">
            <v>26783.01</v>
          </cell>
        </row>
        <row r="62">
          <cell r="H62">
            <v>530512</v>
          </cell>
        </row>
        <row r="69">
          <cell r="H69">
            <v>3509338.1799999997</v>
          </cell>
        </row>
        <row r="70">
          <cell r="H70">
            <v>455595.2</v>
          </cell>
        </row>
        <row r="71">
          <cell r="H71">
            <v>579681.57000000007</v>
          </cell>
        </row>
        <row r="72">
          <cell r="H72">
            <v>26564345</v>
          </cell>
        </row>
        <row r="74">
          <cell r="H74">
            <v>1024130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CONCIL-2"/>
      <sheetName val="CONCIL-3"/>
      <sheetName val="CONCIL-4"/>
      <sheetName val="CONCIL-5"/>
      <sheetName val="CONCIL-6"/>
      <sheetName val="CONCIL-7"/>
      <sheetName val="CONCIL-8"/>
      <sheetName val="CONCIL-9"/>
      <sheetName val="CONCIL-10"/>
      <sheetName val="CONCIL-11"/>
      <sheetName val="CONCIL-12"/>
      <sheetName val="CONCIL-13"/>
      <sheetName val="CONCIL-14"/>
      <sheetName val="CONCIL-15"/>
      <sheetName val="CONCIL-16"/>
      <sheetName val="CONCIL-17"/>
      <sheetName val="DD"/>
      <sheetName val="ALMACE (2)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ING PROPIOS"/>
      <sheetName val="MOD EJ ANT"/>
      <sheetName val="TRIMESTRAL"/>
      <sheetName val="PPERSONAL "/>
      <sheetName val="EDO PPTO ING"/>
      <sheetName val="EDO PPTO EG (2)"/>
      <sheetName val="Hoja4"/>
    </sheetNames>
    <sheetDataSet>
      <sheetData sheetId="0"/>
      <sheetData sheetId="1"/>
      <sheetData sheetId="2"/>
      <sheetData sheetId="3">
        <row r="16">
          <cell r="H16">
            <v>5000</v>
          </cell>
        </row>
        <row r="20">
          <cell r="H2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ING Y EGR ACUM"/>
      <sheetName val="EDO ORG Y APL ACUM"/>
      <sheetName val="EDO SIT FRA"/>
    </sheetNames>
    <sheetDataSet>
      <sheetData sheetId="0">
        <row r="52">
          <cell r="K52">
            <v>1477860.1800000034</v>
          </cell>
        </row>
      </sheetData>
      <sheetData sheetId="1">
        <row r="35">
          <cell r="F35">
            <v>5942981</v>
          </cell>
          <cell r="M35">
            <v>16993465</v>
          </cell>
        </row>
        <row r="38">
          <cell r="L38">
            <v>5926685</v>
          </cell>
        </row>
      </sheetData>
      <sheetData sheetId="2">
        <row r="29">
          <cell r="I29">
            <v>9463.8199999997159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CONCIL-2"/>
      <sheetName val="CONCIL-3"/>
      <sheetName val="CONCIL-4"/>
      <sheetName val="CONCIL-5"/>
      <sheetName val="CONCIL-6"/>
      <sheetName val="CONCIL-7"/>
      <sheetName val="CONCIL-8"/>
      <sheetName val="CONCIL-9"/>
      <sheetName val="CONCIL-10"/>
      <sheetName val="CONCIL-11"/>
      <sheetName val="CONCIL-12"/>
      <sheetName val="CONCIL-13"/>
      <sheetName val="CONCIL-14"/>
      <sheetName val="CONCIL-15"/>
      <sheetName val="CONCIL-16"/>
      <sheetName val="DD"/>
      <sheetName val="ALMACE (2)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ING PROPIOS"/>
      <sheetName val="MOD EJ ANT"/>
      <sheetName val="TRIMESTRAL"/>
      <sheetName val="PPERSONAL "/>
      <sheetName val="EDO PPTO ING"/>
      <sheetName val="EDO PPTO EG (2)"/>
      <sheetName val="Hoja4"/>
    </sheetNames>
    <sheetDataSet>
      <sheetData sheetId="0" refreshError="1"/>
      <sheetData sheetId="1" refreshError="1"/>
      <sheetData sheetId="2" refreshError="1"/>
      <sheetData sheetId="3" refreshError="1">
        <row r="16">
          <cell r="E16">
            <v>0</v>
          </cell>
        </row>
        <row r="24">
          <cell r="E24">
            <v>0</v>
          </cell>
          <cell r="F24">
            <v>0</v>
          </cell>
        </row>
        <row r="25">
          <cell r="F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2.xml"/><Relationship Id="rId50" Type="http://schemas.openxmlformats.org/officeDocument/2006/relationships/revisionLog" Target="revisionLog1.xml"/><Relationship Id="rId55" Type="http://schemas.openxmlformats.org/officeDocument/2006/relationships/revisionLog" Target="revisionLog6.xml"/><Relationship Id="rId63" Type="http://schemas.openxmlformats.org/officeDocument/2006/relationships/revisionLog" Target="revisionLog14.xml"/><Relationship Id="rId68" Type="http://schemas.openxmlformats.org/officeDocument/2006/relationships/revisionLog" Target="revisionLog19.xml"/><Relationship Id="rId59" Type="http://schemas.openxmlformats.org/officeDocument/2006/relationships/revisionLog" Target="revisionLog10.xml"/><Relationship Id="rId67" Type="http://schemas.openxmlformats.org/officeDocument/2006/relationships/revisionLog" Target="revisionLog18.xml"/><Relationship Id="rId54" Type="http://schemas.openxmlformats.org/officeDocument/2006/relationships/revisionLog" Target="revisionLog5.xml"/><Relationship Id="rId62" Type="http://schemas.openxmlformats.org/officeDocument/2006/relationships/revisionLog" Target="revisionLog13.xml"/><Relationship Id="rId53" Type="http://schemas.openxmlformats.org/officeDocument/2006/relationships/revisionLog" Target="revisionLog4.xml"/><Relationship Id="rId58" Type="http://schemas.openxmlformats.org/officeDocument/2006/relationships/revisionLog" Target="revisionLog9.xml"/><Relationship Id="rId66" Type="http://schemas.openxmlformats.org/officeDocument/2006/relationships/revisionLog" Target="revisionLog17.xml"/><Relationship Id="rId61" Type="http://schemas.openxmlformats.org/officeDocument/2006/relationships/revisionLog" Target="revisionLog12.xml"/><Relationship Id="rId57" Type="http://schemas.openxmlformats.org/officeDocument/2006/relationships/revisionLog" Target="revisionLog8.xml"/><Relationship Id="rId52" Type="http://schemas.openxmlformats.org/officeDocument/2006/relationships/revisionLog" Target="revisionLog3.xml"/><Relationship Id="rId60" Type="http://schemas.openxmlformats.org/officeDocument/2006/relationships/revisionLog" Target="revisionLog11.xml"/><Relationship Id="rId65" Type="http://schemas.openxmlformats.org/officeDocument/2006/relationships/revisionLog" Target="revisionLog16.xml"/><Relationship Id="rId56" Type="http://schemas.openxmlformats.org/officeDocument/2006/relationships/revisionLog" Target="revisionLog7.xml"/><Relationship Id="rId64" Type="http://schemas.openxmlformats.org/officeDocument/2006/relationships/revisionLog" Target="revisionLog15.xml"/><Relationship Id="rId69" Type="http://schemas.openxmlformats.org/officeDocument/2006/relationships/revisionLog" Target="revisionLog2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268AE93-A54B-426D-8F29-C997B576B1D8}" diskRevisions="1" revisionId="1361" version="69">
  <header guid="{C568D277-20AC-42C0-B699-5A59EE7C4C48}" dateTime="2015-12-17T12:11:30" maxSheetId="21" userName="Usuario" r:id="rId50" minRId="720" maxRId="730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85DA52AC-A973-42DE-B367-24A92F43D6AF}" dateTime="2015-12-17T12:19:18" maxSheetId="21" userName="Usuario" r:id="rId51" minRId="731" maxRId="740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DA98AE53-3E56-4ABD-9531-2B7809F698F4}" dateTime="2015-12-17T12:46:15" maxSheetId="21" userName="Usuario" r:id="rId52" minRId="741" maxRId="765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27B9417D-CE83-41F3-A6C5-26A05ADD2EFD}" dateTime="2015-12-17T13:17:46" maxSheetId="21" userName="CORTE" r:id="rId53" minRId="766" maxRId="821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269D75EC-B50F-4F3C-9163-EDF8870C5F2C}" dateTime="2015-12-17T13:08:34" maxSheetId="21" userName="Usuario" r:id="rId54" minRId="822" maxRId="85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5CCCFB18-E81F-4852-B01C-4D4407EC1A65}" dateTime="2015-12-17T13:13:09" maxSheetId="21" userName="Usuario" r:id="rId55" minRId="860" maxRId="864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FD5D3E51-7161-468D-B8ED-E1E41580E53E}" dateTime="2015-12-17T13:22:37" maxSheetId="21" userName="CORTE" r:id="rId56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4D7D91E6-2961-42DF-A824-61E71400318B}" dateTime="2015-12-17T13:27:17" maxSheetId="21" userName="Usuario" r:id="rId57" minRId="865" maxRId="876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489C7E36-3A72-48EE-8D6F-AC517B7A6A24}" dateTime="2015-12-17T13:41:42" maxSheetId="21" userName="Usuario" r:id="rId58" minRId="877" maxRId="87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0E26AB9F-6EC3-4344-B943-816F77611A5B}" dateTime="2015-12-17T13:42:57" maxSheetId="21" userName="Usuario" r:id="rId59" minRId="880" maxRId="881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70AAF782-00DF-45A8-BFCA-9F5FB0FB946A}" dateTime="2015-12-17T13:44:04" maxSheetId="21" userName="Usuario" r:id="rId60" minRId="882" maxRId="883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F1D648AB-B823-4EFE-BE61-BEAA5E13F932}" dateTime="2015-12-17T14:18:51" maxSheetId="21" userName="CORTE" r:id="rId61" minRId="884" maxRId="892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4848AE04-4FC7-42F4-A954-E580AB93CAF7}" dateTime="2015-12-17T14:19:59" maxSheetId="21" userName="CORTE" r:id="rId62" minRId="893" maxRId="895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0BD10C0F-BAAA-448A-9379-DB021A9CAC38}" dateTime="2015-12-17T14:21:05" maxSheetId="21" userName="CORTE" r:id="rId63" minRId="896" maxRId="897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E9817DC4-8B54-415A-AAA7-032522DEDC14}" dateTime="2015-12-17T15:20:08" maxSheetId="21" userName="Usuario" r:id="rId64" minRId="898" maxRId="1234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66F3A56D-AC3D-405B-85C3-F3C27DF7F8A3}" dateTime="2015-12-17T16:48:10" maxSheetId="21" userName="Usuario" r:id="rId65" minRId="1246" maxRId="1260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F309EC87-EEA6-4993-9804-BEDB9BFBA113}" dateTime="2015-12-17T17:59:17" maxSheetId="21" userName="Usuario" r:id="rId66" minRId="1272" maxRId="1308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7C8A51D4-3756-4A68-AF49-B3220AFA42BE}" dateTime="2015-12-18T08:34:17" maxSheetId="21" userName="Usuario" r:id="rId67" minRId="1309" maxRId="1310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31D2B60F-DB22-484F-B0B3-5B3806268929}" dateTime="2015-12-18T12:34:11" maxSheetId="21" userName="Usuario" r:id="rId68" minRId="1322" maxRId="1350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C268AE93-A54B-426D-8F29-C997B576B1D8}" dateTime="2015-12-18T12:40:02" maxSheetId="21" userName="Usuario" r:id="rId6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0" sId="1">
    <oc r="B71" t="inlineStr">
      <is>
        <t>Del 1 de enero al 31 de octubre de 2015</t>
      </is>
    </oc>
    <nc r="B71" t="inlineStr">
      <is>
        <t>Del 1 de enero al 31 de diciembre de 2015</t>
      </is>
    </nc>
  </rcc>
  <rcc rId="721" sId="1">
    <oc r="B72" t="inlineStr">
      <is>
        <t>Al 31 de octubre de 2015</t>
      </is>
    </oc>
    <nc r="B72" t="inlineStr">
      <is>
        <t>Al 31 de diciembre de 2015</t>
      </is>
    </nc>
  </rcc>
  <rcc rId="722" sId="1">
    <oc r="D16">
      <f>+'\\CPROCIO\scan\CUENTA PÚBLICA\CUENTA PUBLICA 2015\Cuenta Pública 5TO bimestre 2015\Información presupuestal y programatica\[NOMBRE - 01 - 12 - ANEXOS(2)  5to bimestre.xlsx]BALANZA'!$H$60</f>
    </oc>
    <nc r="D16">
      <f>+'\\cprocio\scan\CUENTA PÚBLICA\CUENTA PUBLICA 2015\Cuenta Pública 6TO bimestre 2015\Información presupuestal y programatica\[NOMBRE - 01 - 12 - ANEXOS(2)  6to bimestre.xlsx]BALANZA'!$H$60</f>
    </nc>
  </rcc>
  <rcc rId="723" sId="1">
    <oc r="D17">
      <f>+'\\CPROCIO\scan\CUENTA PÚBLICA\CUENTA PUBLICA 2015\Cuenta Pública 5TO bimestre 2015\Información presupuestal y programatica\[NOMBRE - 01 - 12 - ANEXOS(2)  5to bimestre.xlsx]BALANZA'!$H$61</f>
    </oc>
    <nc r="D17">
      <f>+'\\cprocio\scan\CUENTA PÚBLICA\CUENTA PUBLICA 2015\Cuenta Pública 6TO bimestre 2015\Información presupuestal y programatica\[NOMBRE - 01 - 12 - ANEXOS(2)  6to bimestre.xlsx]BALANZA'!$H$61</f>
    </nc>
  </rcc>
  <rcc rId="724" sId="1">
    <oc r="D18">
      <f>+'\\CPROCIO\scan\CUENTA PÚBLICA\CUENTA PUBLICA 2015\Cuenta Pública 5TO bimestre 2015\Información presupuestal y programatica\[NOMBRE - 01 - 12 - ANEXOS(2)  5to bimestre.xlsx]BALANZA'!$H$62</f>
    </oc>
    <nc r="D18">
      <f>+'\\cprocio\scan\CUENTA PÚBLICA\CUENTA PUBLICA 2015\Cuenta Pública 6TO bimestre 2015\Información presupuestal y programatica\[NOMBRE - 01 - 12 - ANEXOS(2)  6to bimestre.xlsx]BALANZA'!$H$62</f>
    </nc>
  </rcc>
  <rcc rId="725" sId="1">
    <oc r="D23">
      <f>+'\\CPROCIO\scan\CUENTA PÚBLICA\CUENTA PUBLICA 2015\Cuenta Pública 5TO bimestre 2015\Información presupuestal y programatica\[NOMBRE - 01 - 12 - ANEXOS(2)  5to bimestre.xlsx]BALANZA'!$H$57+'\\CPROCIO\scan\CUENTA PÚBLICA\CUENTA PUBLICA 2015\Cuenta Pública 5TO bimestre 2015\Información presupuestal y programatica\[NOMBRE - 01 - 12 - ANEXOS(2)  5to bimestre.xlsx]BALANZA'!$H$58</f>
    </oc>
    <n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nc>
  </rcc>
  <rfmt sheetId="1" sqref="L1:AE1048576" start="0" length="2147483647">
    <dxf>
      <font>
        <color auto="1"/>
      </font>
    </dxf>
  </rfmt>
  <rfmt sheetId="1" sqref="A64:L152" start="0" length="2147483647">
    <dxf>
      <font>
        <color auto="1"/>
      </font>
    </dxf>
  </rfmt>
  <rcc rId="726" sId="1">
    <oc r="I13">
      <f>+'\\CPROCIO\scan\CUENTA PÚBLICA\CUENTA PUBLICA 2015\Cuenta Pública 5TO bimestre 2015\Información presupuestal y programatica\[NOMBRE - 01 - 12 - ANEXOS(2)  5to bimestre.xlsx]BALANZA'!$H$69</f>
    </oc>
    <nc r="I13">
      <f>+'\\cprocio\scan\CUENTA PÚBLICA\CUENTA PUBLICA 2015\Cuenta Pública 6TO bimestre 2015\Información presupuestal y programatica\[NOMBRE - 01 - 12 - ANEXOS(2)  6to bimestre.xlsx]BALANZA'!$H$69</f>
    </nc>
  </rcc>
  <rcc rId="727" sId="1">
    <oc r="I14">
      <f>+'\\CPROCIO\scan\CUENTA PÚBLICA\CUENTA PUBLICA 2015\Cuenta Pública 5TO bimestre 2015\Información presupuestal y programatica\[NOMBRE - 01 - 12 - ANEXOS(2)  5to bimestre.xlsx]BALANZA'!$H$70</f>
    </oc>
    <nc r="I14">
      <f>+'\\cprocio\scan\CUENTA PÚBLICA\CUENTA PUBLICA 2015\Cuenta Pública 6TO bimestre 2015\Información presupuestal y programatica\[NOMBRE - 01 - 12 - ANEXOS(2)  6to bimestre.xlsx]BALANZA'!$H$70</f>
    </nc>
  </rcc>
  <rcc rId="728" sId="1">
    <oc r="I15">
      <f>+'\\CPROCIO\scan\CUENTA PÚBLICA\CUENTA PUBLICA 2015\Cuenta Pública 5TO bimestre 2015\Información presupuestal y programatica\[NOMBRE - 01 - 12 - ANEXOS(2)  5to bimestre.xlsx]BALANZA'!$H$71</f>
    </oc>
    <nc r="I15">
      <f>+'\\cprocio\scan\CUENTA PÚBLICA\CUENTA PUBLICA 2015\Cuenta Pública 6TO bimestre 2015\Información presupuestal y programatica\[NOMBRE - 01 - 12 - ANEXOS(2)  6to bimestre.xlsx]BALANZA'!$H$71</f>
    </nc>
  </rcc>
  <rcc rId="729" sId="1">
    <oc r="I20">
      <f>+'\\CPROCIO\scan\CUENTA PÚBLICA\CUENTA PUBLICA 2015\Cuenta Pública 5TO bimestre 2015\Información presupuestal y programatica\[NOMBRE - 01 - 12 - ANEXOS(2)  5to bimestre.xlsx]BALANZA'!$H$72</f>
    </oc>
    <nc r="I20">
      <f>+'\\cprocio\scan\CUENTA PÚBLICA\CUENTA PUBLICA 2015\Cuenta Pública 6TO bimestre 2015\Información presupuestal y programatica\[NOMBRE - 01 - 12 - ANEXOS(2)  6to bimestre.xlsx]BALANZA'!$H$72</f>
    </nc>
  </rcc>
  <rcc rId="730" sId="1" numFmtId="4">
    <oc r="I49">
      <v>0</v>
    </oc>
    <nc r="I49">
      <f>+'\\cprocio\scan\CUENTA PÚBLICA\CUENTA PUBLICA 2015\Cuenta Pública 6TO bimestre 2015\Información presupuestal y programatica\[NOMBRE - 01 - 12 - ANEXOS(2)  6to bimestre.xlsx]BALANZA'!$H$74</f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0" sId="11">
    <oc r="E21">
      <f>IF(E18=CAdmon!E22," ","ERROR")</f>
    </oc>
    <nc r="E21">
      <f>IF(E18=CAdmon!E22," ","ERROR")</f>
    </nc>
  </rcc>
  <rcc rId="881" sId="11">
    <oc r="E12">
      <f>CAdmon!E12</f>
    </oc>
    <nc r="E12">
      <f>ROUND(CAdmon!E12,0)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2" sId="13">
    <oc r="E50">
      <f>IF(E48=CAdmon!E22," ","ERROR")</f>
    </oc>
    <nc r="E50">
      <f>IF(E48=CAdmon!E22," ","ERROR")</f>
    </nc>
  </rcc>
  <rcc rId="883" sId="13">
    <oc r="E24">
      <f>CAdmon!E12</f>
    </oc>
    <nc r="E24">
      <f>ROUND(CAdmon!E12,0)</f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7" sqref="C8" start="0" length="0">
    <dxf>
      <alignment vertical="center" readingOrder="0"/>
      <border outline="0">
        <top style="medium">
          <color indexed="64"/>
        </top>
        <bottom style="medium">
          <color indexed="64"/>
        </bottom>
      </border>
    </dxf>
  </rfmt>
  <rcc rId="884" sId="17">
    <oc r="C7">
      <f>+C8+C9</f>
    </oc>
    <nc r="C7">
      <f>+C8+C9</f>
    </nc>
  </rcc>
  <rcc rId="885" sId="17">
    <oc r="D7">
      <f>+D8+D9</f>
    </oc>
    <nc r="D7">
      <f>+D8+D9</f>
    </nc>
  </rcc>
  <rcc rId="886" sId="17">
    <oc r="E7">
      <f>E8</f>
    </oc>
    <nc r="E7">
      <f>+E8+E9</f>
    </nc>
  </rcc>
  <rfmt sheetId="17" sqref="D8" start="0" length="0">
    <dxf>
      <alignment vertical="center" readingOrder="0"/>
      <border outline="0">
        <top style="medium">
          <color indexed="64"/>
        </top>
        <bottom style="medium">
          <color indexed="64"/>
        </bottom>
      </border>
    </dxf>
  </rfmt>
  <rfmt sheetId="17" sqref="E8" start="0" length="0">
    <dxf>
      <alignment vertical="center" readingOrder="0"/>
      <border outline="0">
        <top style="medium">
          <color indexed="64"/>
        </top>
        <bottom style="medium">
          <color indexed="64"/>
        </bottom>
      </border>
    </dxf>
  </rfmt>
  <rcc rId="887" sId="17">
    <oc r="C8">
      <f>+EAI!E22</f>
    </oc>
    <nc r="C8">
      <f>+EAI!G26</f>
    </nc>
  </rcc>
  <rcc rId="888" sId="17">
    <oc r="D8">
      <v>25939412</v>
    </oc>
    <nc r="D8">
      <f>+EAI!H26</f>
    </nc>
  </rcc>
  <rcc rId="889" sId="17">
    <oc r="E8">
      <v>25939412</v>
    </oc>
    <nc r="E8">
      <f>+EAI!I26</f>
    </nc>
  </rcc>
  <rfmt sheetId="17" sqref="C12">
    <dxf>
      <numFmt numFmtId="4" formatCode="#,##0.00"/>
    </dxf>
  </rfmt>
  <rfmt sheetId="17" sqref="C12">
    <dxf>
      <numFmt numFmtId="169" formatCode="#,##0.0"/>
    </dxf>
  </rfmt>
  <rfmt sheetId="17" sqref="C12">
    <dxf>
      <numFmt numFmtId="3" formatCode="#,##0"/>
    </dxf>
  </rfmt>
  <rcc rId="890" sId="17" numFmtId="4">
    <nc r="C12">
      <v>32133090</v>
    </nc>
  </rcc>
  <rcc rId="891" sId="17" odxf="1" dxf="1" numFmtId="4">
    <nc r="D12">
      <v>32133090</v>
    </nc>
    <odxf>
      <numFmt numFmtId="0" formatCode="General"/>
    </odxf>
    <ndxf>
      <numFmt numFmtId="3" formatCode="#,##0"/>
    </ndxf>
  </rcc>
  <rcc rId="892" sId="17" odxf="1" dxf="1" numFmtId="4">
    <nc r="E12">
      <v>32133090</v>
    </nc>
    <odxf>
      <numFmt numFmtId="0" formatCode="General"/>
    </odxf>
    <ndxf>
      <numFmt numFmtId="3" formatCode="#,##0"/>
    </ndxf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3" sId="17" odxf="1" dxf="1">
    <oc r="C11">
      <f>+C12+C13</f>
    </oc>
    <nc r="C11">
      <f>+C12+C13</f>
    </nc>
    <odxf>
      <numFmt numFmtId="0" formatCode="General"/>
      <border outline="0">
        <top style="medium">
          <color indexed="64"/>
        </top>
        <bottom style="medium">
          <color indexed="64"/>
        </bottom>
      </border>
    </odxf>
    <ndxf>
      <numFmt numFmtId="3" formatCode="#,##0"/>
      <border outline="0">
        <top/>
        <bottom style="thin">
          <color indexed="64"/>
        </bottom>
      </border>
    </ndxf>
  </rcc>
  <rcc rId="894" sId="17" odxf="1" dxf="1">
    <oc r="D11">
      <f>+D12+D13</f>
    </oc>
    <nc r="D11">
      <f>+D12+D13</f>
    </nc>
    <odxf>
      <numFmt numFmtId="0" formatCode="General"/>
      <border outline="0">
        <top style="medium">
          <color indexed="64"/>
        </top>
        <bottom style="medium">
          <color indexed="64"/>
        </bottom>
      </border>
    </odxf>
    <ndxf>
      <numFmt numFmtId="3" formatCode="#,##0"/>
      <border outline="0">
        <top/>
        <bottom style="thin">
          <color indexed="64"/>
        </bottom>
      </border>
    </ndxf>
  </rcc>
  <rcc rId="895" sId="17" odxf="1" dxf="1">
    <oc r="E11">
      <f>+E12+E13</f>
    </oc>
    <nc r="E11">
      <f>+E12+E13</f>
    </nc>
    <odxf>
      <numFmt numFmtId="0" formatCode="General"/>
      <border outline="0">
        <top style="medium">
          <color indexed="64"/>
        </top>
        <bottom style="medium">
          <color indexed="64"/>
        </bottom>
      </border>
    </odxf>
    <ndxf>
      <numFmt numFmtId="3" formatCode="#,##0"/>
      <border outline="0">
        <top/>
        <bottom style="thin">
          <color indexed="64"/>
        </bottom>
      </border>
    </ndxf>
  </rcc>
  <rfmt sheetId="17" sqref="C1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7" sqref="D1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7" sqref="E1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7" sqref="C11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7" sqref="D11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7" sqref="E12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7" sqref="C8:E8" start="0" length="0">
    <dxf>
      <border>
        <bottom style="thin">
          <color indexed="64"/>
        </bottom>
      </border>
    </dxf>
  </rfmt>
  <rcc rId="896" sId="17">
    <oc r="C9">
      <f>+EAI!E46</f>
    </oc>
    <nc r="C9"/>
  </rcc>
  <rcc rId="897" sId="17">
    <oc r="E9">
      <f>+EAI!I46</f>
    </oc>
    <nc r="E9"/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98" sId="12" ref="P1:P1048576" action="insertCol"/>
  <rrc rId="899" sId="12" ref="P1:P1048576" action="insertCol"/>
  <rcc rId="900" sId="12">
    <nc r="P89" t="inlineStr">
      <is>
        <t>noviembre</t>
      </is>
    </nc>
  </rcc>
  <rcc rId="901" sId="12">
    <nc r="Q89" t="inlineStr">
      <is>
        <t>diciembre</t>
      </is>
    </nc>
  </rcc>
  <rcc rId="902" sId="12" numFmtId="4">
    <nc r="P91">
      <v>77326.490000000005</v>
    </nc>
  </rcc>
  <rcc rId="903" sId="12" numFmtId="4">
    <nc r="P92">
      <v>0</v>
    </nc>
  </rcc>
  <rcc rId="904" sId="12" numFmtId="4">
    <nc r="P93">
      <v>0</v>
    </nc>
  </rcc>
  <rcc rId="905" sId="12" numFmtId="4">
    <nc r="P94">
      <v>0</v>
    </nc>
  </rcc>
  <rcc rId="906" sId="12" numFmtId="4">
    <nc r="P95">
      <v>0</v>
    </nc>
  </rcc>
  <rcc rId="907" sId="12" numFmtId="4">
    <nc r="P97">
      <v>0</v>
    </nc>
  </rcc>
  <rcc rId="908" sId="12" numFmtId="4">
    <nc r="P98">
      <v>41462.160000000003</v>
    </nc>
  </rcc>
  <rcc rId="909" sId="12" numFmtId="4">
    <nc r="P99">
      <v>7500</v>
    </nc>
  </rcc>
  <rcc rId="910" sId="12" numFmtId="4">
    <nc r="P100">
      <v>10000</v>
    </nc>
  </rcc>
  <rcc rId="911" sId="12" numFmtId="4">
    <nc r="P101">
      <v>16666.669999999998</v>
    </nc>
  </rcc>
  <rcc rId="912" sId="12" numFmtId="4">
    <nc r="P102">
      <v>10580.82</v>
    </nc>
  </rcc>
  <rcc rId="913" sId="12" numFmtId="4">
    <nc r="P103">
      <v>17634.669999999998</v>
    </nc>
  </rcc>
  <rcc rId="914" sId="12">
    <nc r="Q104">
      <f>SUM(Q90:Q103)</f>
    </nc>
  </rcc>
  <rcc rId="915" sId="12">
    <oc r="O104">
      <f>SUM(O90:O103)</f>
    </oc>
    <nc r="O104">
      <f>SUM(O90:O103)</f>
    </nc>
  </rcc>
  <rcc rId="916" sId="12">
    <nc r="P104">
      <f>SUM(P90:P103)</f>
    </nc>
  </rcc>
  <rcc rId="917" sId="12" numFmtId="4">
    <nc r="P96">
      <v>73940.28</v>
    </nc>
  </rcc>
  <rcc rId="918" sId="12" numFmtId="4">
    <nc r="P90">
      <v>55309.39</v>
    </nc>
  </rcc>
  <rcc rId="919" sId="12" numFmtId="4">
    <nc r="Q90">
      <v>55309.39</v>
    </nc>
  </rcc>
  <rcc rId="920" sId="12" numFmtId="4">
    <nc r="Q91">
      <v>77326.490000000005</v>
    </nc>
  </rcc>
  <rcc rId="921" sId="12" numFmtId="4">
    <nc r="Q92">
      <v>33185.64</v>
    </nc>
  </rcc>
  <rcc rId="922" sId="12" numFmtId="4">
    <nc r="Q93">
      <v>23197.95</v>
    </nc>
  </rcc>
  <rcc rId="923" sId="12" numFmtId="4">
    <nc r="Q94">
      <v>147491.71</v>
    </nc>
  </rcc>
  <rcc rId="924" sId="12" numFmtId="4">
    <nc r="Q95">
      <v>103101.98</v>
    </nc>
  </rcc>
  <rcc rId="925" sId="12" numFmtId="4">
    <nc r="Q96">
      <v>73940.28</v>
    </nc>
  </rcc>
  <rcc rId="926" sId="12" numFmtId="4">
    <nc r="Q97">
      <v>234792</v>
    </nc>
  </rcc>
  <rcc rId="927" sId="12" numFmtId="4">
    <nc r="Q98">
      <v>41462.160000000003</v>
    </nc>
  </rcc>
  <rcc rId="928" sId="12" numFmtId="4">
    <nc r="Q99">
      <v>7500</v>
    </nc>
  </rcc>
  <rcc rId="929" sId="12" numFmtId="4">
    <nc r="Q100">
      <v>10000</v>
    </nc>
  </rcc>
  <rcc rId="930" sId="12" numFmtId="4">
    <nc r="Q101">
      <v>16666.669999999998</v>
    </nc>
  </rcc>
  <rcc rId="931" sId="12" numFmtId="4">
    <nc r="Q102">
      <v>10580.82</v>
    </nc>
  </rcc>
  <rcc rId="932" sId="12" numFmtId="4">
    <nc r="Q103">
      <v>17634.669999999998</v>
    </nc>
  </rcc>
  <rcc rId="933" sId="12">
    <oc r="R104">
      <f>SUM(F104:O104)</f>
    </oc>
    <nc r="R104">
      <f>SUM(F104:Q104)</f>
    </nc>
  </rcc>
  <rcc rId="934" sId="12" numFmtId="4">
    <nc r="P106">
      <v>3500</v>
    </nc>
  </rcc>
  <rcc rId="935" sId="12" numFmtId="4">
    <nc r="P107">
      <v>0</v>
    </nc>
  </rcc>
  <rcc rId="936" sId="12" numFmtId="4">
    <nc r="P108">
      <v>6000</v>
    </nc>
  </rcc>
  <rcc rId="937" sId="12" numFmtId="4">
    <nc r="P110">
      <v>1500</v>
    </nc>
  </rcc>
  <rcc rId="938" sId="12" numFmtId="4">
    <nc r="P111">
      <v>2000</v>
    </nc>
  </rcc>
  <rcc rId="939" sId="12" numFmtId="4">
    <nc r="P112">
      <v>0</v>
    </nc>
  </rcc>
  <rcc rId="940" sId="12" numFmtId="4">
    <nc r="P113">
      <v>0</v>
    </nc>
  </rcc>
  <rcc rId="941" sId="12" numFmtId="4">
    <nc r="P114">
      <v>0</v>
    </nc>
  </rcc>
  <rcc rId="942" sId="12" numFmtId="4">
    <nc r="P115">
      <v>0</v>
    </nc>
  </rcc>
  <rcc rId="943" sId="12" numFmtId="4">
    <nc r="P109">
      <v>0</v>
    </nc>
  </rcc>
  <rcc rId="944" sId="12" numFmtId="4">
    <nc r="P116">
      <v>22000</v>
    </nc>
  </rcc>
  <rcc rId="945" sId="12" numFmtId="4">
    <nc r="P117">
      <v>0</v>
    </nc>
  </rcc>
  <rcc rId="946" sId="12" numFmtId="4">
    <nc r="P118">
      <v>0</v>
    </nc>
  </rcc>
  <rcc rId="947" sId="12" numFmtId="4">
    <nc r="P119">
      <v>0</v>
    </nc>
  </rcc>
  <rcc rId="948" sId="12" numFmtId="4">
    <nc r="P120">
      <v>1908</v>
    </nc>
  </rcc>
  <rcc rId="949" sId="12" numFmtId="4">
    <nc r="P121">
      <f>SUM(P106:P120)</f>
    </nc>
  </rcc>
  <rcc rId="950" sId="12">
    <nc r="Q121">
      <f>SUM(Q106:Q120)</f>
    </nc>
  </rcc>
  <rcc rId="951" sId="12">
    <oc r="R121">
      <f>SUM(F121:O121)</f>
    </oc>
    <nc r="R121">
      <f>SUM(F121:Q121)</f>
    </nc>
  </rcc>
  <rcc rId="952" sId="12" numFmtId="4">
    <nc r="Q106">
      <v>3500</v>
    </nc>
  </rcc>
  <rcc rId="953" sId="12" numFmtId="4">
    <nc r="Q107">
      <v>1550</v>
    </nc>
  </rcc>
  <rcc rId="954" sId="12" numFmtId="4">
    <nc r="Q108">
      <v>6000</v>
    </nc>
  </rcc>
  <rcc rId="955" sId="12" numFmtId="4">
    <nc r="Q109">
      <v>1150</v>
    </nc>
  </rcc>
  <rcc rId="956" sId="12" numFmtId="4">
    <nc r="Q110">
      <v>1500</v>
    </nc>
  </rcc>
  <rcc rId="957" sId="12" numFmtId="4">
    <nc r="Q111">
      <v>10000</v>
    </nc>
  </rcc>
  <rcc rId="958" sId="12" numFmtId="4">
    <nc r="Q112">
      <v>0</v>
    </nc>
  </rcc>
  <rcc rId="959" sId="12" numFmtId="4">
    <nc r="Q113">
      <v>0</v>
    </nc>
  </rcc>
  <rcc rId="960" sId="12" numFmtId="4">
    <nc r="Q114">
      <v>0</v>
    </nc>
  </rcc>
  <rcc rId="961" sId="12" numFmtId="4">
    <nc r="Q115">
      <v>0</v>
    </nc>
  </rcc>
  <rcc rId="962" sId="12" numFmtId="4">
    <nc r="Q116">
      <v>22000</v>
    </nc>
  </rcc>
  <rcc rId="963" sId="12" numFmtId="4">
    <nc r="Q117">
      <v>0</v>
    </nc>
  </rcc>
  <rcc rId="964" sId="12" numFmtId="4">
    <nc r="Q118">
      <v>0</v>
    </nc>
  </rcc>
  <rcc rId="965" sId="12" numFmtId="4">
    <nc r="Q119">
      <v>0</v>
    </nc>
  </rcc>
  <rcc rId="966" sId="12" numFmtId="4">
    <nc r="Q120">
      <v>1908</v>
    </nc>
  </rcc>
  <rcc rId="967" sId="12" numFmtId="4">
    <nc r="P123">
      <v>3800</v>
    </nc>
  </rcc>
  <rcc rId="968" sId="12" numFmtId="4">
    <nc r="Q123">
      <v>0</v>
    </nc>
  </rcc>
  <rcc rId="969" sId="12" numFmtId="4">
    <nc r="P124">
      <v>300</v>
    </nc>
  </rcc>
  <rcc rId="970" sId="12" numFmtId="4">
    <nc r="P125">
      <v>4700</v>
    </nc>
  </rcc>
  <rcc rId="971" sId="12" numFmtId="4">
    <nc r="P126">
      <v>1100</v>
    </nc>
  </rcc>
  <rcc rId="972" sId="12" numFmtId="4">
    <nc r="P127">
      <v>0</v>
    </nc>
  </rcc>
  <rcc rId="973" sId="12" numFmtId="4">
    <nc r="P128">
      <v>22207</v>
    </nc>
  </rcc>
  <rcc rId="974" sId="12" numFmtId="4">
    <nc r="P129">
      <v>3200</v>
    </nc>
  </rcc>
  <rcc rId="975" sId="12" numFmtId="4">
    <nc r="P130">
      <v>0</v>
    </nc>
  </rcc>
  <rcc rId="976" sId="12" numFmtId="4">
    <nc r="P132">
      <v>0</v>
    </nc>
  </rcc>
  <rcc rId="977" sId="12" numFmtId="4">
    <nc r="P133">
      <v>0</v>
    </nc>
  </rcc>
  <rcc rId="978" sId="12" numFmtId="4">
    <nc r="P134">
      <v>70</v>
    </nc>
  </rcc>
  <rcc rId="979" sId="12" numFmtId="4">
    <nc r="P135">
      <v>0</v>
    </nc>
  </rcc>
  <rcc rId="980" sId="12" numFmtId="4">
    <nc r="P136">
      <v>100</v>
    </nc>
  </rcc>
  <rcc rId="981" sId="12" numFmtId="4">
    <nc r="P137">
      <v>0</v>
    </nc>
  </rcc>
  <rcc rId="982" sId="12" numFmtId="4">
    <nc r="P138">
      <v>1600</v>
    </nc>
  </rcc>
  <rcc rId="983" sId="12" numFmtId="4">
    <nc r="P139">
      <v>1580</v>
    </nc>
  </rcc>
  <rcc rId="984" sId="12" numFmtId="4">
    <nc r="P140">
      <v>5525.08</v>
    </nc>
  </rcc>
  <rcc rId="985" sId="12" numFmtId="4">
    <nc r="P141">
      <v>100</v>
    </nc>
  </rcc>
  <rcc rId="986" sId="12">
    <nc r="P142">
      <f>SUM(P123:P141)</f>
    </nc>
  </rcc>
  <rcc rId="987" sId="12">
    <nc r="Q142">
      <f>SUM(Q123:Q141)</f>
    </nc>
  </rcc>
  <rcc rId="988" sId="12">
    <oc r="R142">
      <f>SUM(F142:O142)</f>
    </oc>
    <nc r="R142">
      <f>SUM(F142:Q142)</f>
    </nc>
  </rcc>
  <rcc rId="989" sId="12" numFmtId="4">
    <nc r="Q124">
      <v>300</v>
    </nc>
  </rcc>
  <rcc rId="990" sId="12" numFmtId="4">
    <nc r="Q125">
      <v>4700</v>
    </nc>
  </rcc>
  <rcc rId="991" sId="12" numFmtId="4">
    <nc r="Q126">
      <v>1100</v>
    </nc>
  </rcc>
  <rcc rId="992" sId="12" numFmtId="4">
    <nc r="Q127">
      <v>500</v>
    </nc>
  </rcc>
  <rcc rId="993" sId="12" numFmtId="4">
    <nc r="Q128">
      <v>22207</v>
    </nc>
  </rcc>
  <rcc rId="994" sId="12" numFmtId="4">
    <nc r="Q129">
      <v>3200</v>
    </nc>
  </rcc>
  <rcc rId="995" sId="12" numFmtId="4">
    <nc r="Q130">
      <v>0</v>
    </nc>
  </rcc>
  <rcc rId="996" sId="12" numFmtId="4">
    <nc r="Q131">
      <v>1692</v>
    </nc>
  </rcc>
  <rcc rId="997" sId="12" numFmtId="4">
    <nc r="P131">
      <v>1692</v>
    </nc>
  </rcc>
  <rcc rId="998" sId="12" numFmtId="4">
    <nc r="Q132">
      <v>0</v>
    </nc>
  </rcc>
  <rcc rId="999" sId="12" numFmtId="4">
    <nc r="Q133">
      <v>0</v>
    </nc>
  </rcc>
  <rcc rId="1000" sId="12" numFmtId="4">
    <nc r="Q134">
      <v>70</v>
    </nc>
  </rcc>
  <rcc rId="1001" sId="12" numFmtId="4">
    <nc r="Q136">
      <v>100</v>
    </nc>
  </rcc>
  <rcc rId="1002" sId="12" numFmtId="4">
    <nc r="Q135">
      <v>4400</v>
    </nc>
  </rcc>
  <rcc rId="1003" sId="12" numFmtId="4">
    <nc r="Q137">
      <v>18000</v>
    </nc>
  </rcc>
  <rcc rId="1004" sId="12" numFmtId="4">
    <nc r="Q138">
      <v>1600</v>
    </nc>
  </rcc>
  <rcc rId="1005" sId="12" numFmtId="4">
    <nc r="Q139">
      <v>450</v>
    </nc>
  </rcc>
  <rcc rId="1006" sId="12" numFmtId="4">
    <nc r="Q140">
      <v>16360.46</v>
    </nc>
  </rcc>
  <rcc rId="1007" sId="12" numFmtId="4">
    <nc r="Q141">
      <v>100</v>
    </nc>
  </rcc>
  <rcc rId="1008" sId="12" numFmtId="4">
    <nc r="P144">
      <v>0</v>
    </nc>
  </rcc>
  <rcc rId="1009" sId="12" numFmtId="4">
    <nc r="Q144">
      <v>0</v>
    </nc>
  </rcc>
  <rcc rId="1010" sId="12" endOfListFormulaUpdate="1">
    <oc r="R144">
      <f>SUM(F144:O144)</f>
    </oc>
    <nc r="R144">
      <f>SUM(F144:Q144)</f>
    </nc>
  </rcc>
  <rcc rId="1011" sId="12">
    <nc r="P146">
      <f>SUM(P104+P121+P142+P144)</f>
    </nc>
  </rcc>
  <rcc rId="1012" sId="12">
    <nc r="Q146">
      <f>SUM(Q104+Q121+Q142+Q144)</f>
    </nc>
  </rcc>
  <rcc rId="1013" sId="12" numFmtId="4">
    <nc r="P149">
      <v>3800</v>
    </nc>
  </rcc>
  <rcc rId="1014" sId="12" numFmtId="4">
    <nc r="P150">
      <v>300</v>
    </nc>
  </rcc>
  <rcc rId="1015" sId="12" numFmtId="4">
    <nc r="P151">
      <v>4700</v>
    </nc>
  </rcc>
  <rcc rId="1016" sId="12" numFmtId="4">
    <nc r="P152">
      <v>1100</v>
    </nc>
  </rcc>
  <rcc rId="1017" sId="12" numFmtId="4">
    <nc r="P153">
      <v>0</v>
    </nc>
  </rcc>
  <rcc rId="1018" sId="12" numFmtId="4">
    <nc r="P154">
      <v>22207</v>
    </nc>
  </rcc>
  <rcc rId="1019" sId="12" numFmtId="4">
    <nc r="P155">
      <v>3200</v>
    </nc>
  </rcc>
  <rcc rId="1020" sId="12" numFmtId="4">
    <nc r="P156">
      <v>0</v>
    </nc>
  </rcc>
  <rcc rId="1021" sId="12" numFmtId="4">
    <nc r="P157">
      <v>1692</v>
    </nc>
  </rcc>
  <rcc rId="1022" sId="12" numFmtId="4">
    <nc r="P158">
      <v>0</v>
    </nc>
  </rcc>
  <rcc rId="1023" sId="12" numFmtId="4">
    <nc r="P159">
      <v>0</v>
    </nc>
  </rcc>
  <rcc rId="1024" sId="12" numFmtId="4">
    <nc r="P160">
      <v>70</v>
    </nc>
  </rcc>
  <rcc rId="1025" sId="12" numFmtId="4">
    <nc r="P161">
      <v>0</v>
    </nc>
  </rcc>
  <rcc rId="1026" sId="12" numFmtId="4">
    <nc r="P162">
      <v>100</v>
    </nc>
  </rcc>
  <rcc rId="1027" sId="12" numFmtId="4">
    <nc r="P163">
      <v>0</v>
    </nc>
  </rcc>
  <rcc rId="1028" sId="12" numFmtId="4">
    <nc r="P164">
      <v>0</v>
    </nc>
  </rcc>
  <rcc rId="1029" sId="12" numFmtId="4">
    <nc r="P165">
      <v>1580</v>
    </nc>
  </rcc>
  <rcc rId="1030" sId="12" numFmtId="4">
    <nc r="P166">
      <v>5525.08</v>
    </nc>
  </rcc>
  <rcc rId="1031" sId="12" numFmtId="4">
    <nc r="P167">
      <v>100</v>
    </nc>
  </rcc>
  <rcc rId="1032" sId="12">
    <nc r="P168">
      <f>SUM(P149:P167)</f>
    </nc>
  </rcc>
  <rcc rId="1033" sId="12">
    <nc r="Q168">
      <f>SUM(Q149:Q167)</f>
    </nc>
  </rcc>
  <rcc rId="1034" sId="12" numFmtId="4">
    <nc r="P170">
      <v>0</v>
    </nc>
  </rcc>
  <rcc rId="1035" sId="12" numFmtId="4">
    <nc r="Q170">
      <v>0</v>
    </nc>
  </rcc>
  <rcc rId="1036" sId="12">
    <oc r="R170">
      <f>SUM(F170:M170)</f>
    </oc>
    <nc r="R170">
      <f>SUM(F170:Q170)</f>
    </nc>
  </rcc>
  <rcc rId="1037" sId="12" numFmtId="4">
    <nc r="Q149">
      <v>0</v>
    </nc>
  </rcc>
  <rcc rId="1038" sId="12" numFmtId="4">
    <nc r="Q150">
      <v>300</v>
    </nc>
  </rcc>
  <rcc rId="1039" sId="12" numFmtId="4">
    <nc r="Q151">
      <v>4700</v>
    </nc>
  </rcc>
  <rcc rId="1040" sId="12" numFmtId="4">
    <nc r="Q152">
      <v>1100</v>
    </nc>
  </rcc>
  <rcc rId="1041" sId="12" numFmtId="4">
    <nc r="Q153">
      <v>500</v>
    </nc>
  </rcc>
  <rcc rId="1042" sId="12" endOfListFormulaUpdate="1">
    <oc r="R153">
      <f>SUM(F153:O153)</f>
    </oc>
    <nc r="R153">
      <f>SUM(F153:Q153)</f>
    </nc>
  </rcc>
  <rcc rId="1043" sId="12" endOfListFormulaUpdate="1">
    <oc r="R154">
      <f>SUM(F154:O154)</f>
    </oc>
    <nc r="R154">
      <f>SUM(F154:Q154)</f>
    </nc>
  </rcc>
  <rcc rId="1044" sId="12" numFmtId="4">
    <nc r="Q155">
      <v>3200</v>
    </nc>
  </rcc>
  <rcc rId="1045" sId="12" endOfListFormulaUpdate="1">
    <oc r="R157">
      <f>SUM(F157:O157)</f>
    </oc>
    <nc r="R157">
      <f>SUM(F157:Q157)</f>
    </nc>
  </rcc>
  <rcc rId="1046" sId="12" numFmtId="4">
    <nc r="Q156">
      <v>0</v>
    </nc>
  </rcc>
  <rcc rId="1047" sId="12" numFmtId="4">
    <nc r="Q157">
      <v>1692</v>
    </nc>
  </rcc>
  <rcc rId="1048" sId="12" numFmtId="4">
    <nc r="Q158">
      <v>0</v>
    </nc>
  </rcc>
  <rcc rId="1049" sId="12" endOfListFormulaUpdate="1">
    <oc r="R158">
      <f>SUM(F158:O158)</f>
    </oc>
    <nc r="R158">
      <f>SUM(F158:Q158)</f>
    </nc>
  </rcc>
  <rcc rId="1050" sId="12" numFmtId="4">
    <nc r="Q159">
      <v>0</v>
    </nc>
  </rcc>
  <rcc rId="1051" sId="12" numFmtId="4">
    <nc r="Q160">
      <v>70</v>
    </nc>
  </rcc>
  <rcc rId="1052" sId="12" numFmtId="4">
    <nc r="Q161">
      <v>4400</v>
    </nc>
  </rcc>
  <rcc rId="1053" sId="12" numFmtId="4">
    <nc r="Q162">
      <v>100</v>
    </nc>
  </rcc>
  <rcc rId="1054" sId="12" numFmtId="4">
    <nc r="Q163">
      <v>18000</v>
    </nc>
  </rcc>
  <rcc rId="1055" sId="12" numFmtId="4">
    <nc r="Q164">
      <v>0</v>
    </nc>
  </rcc>
  <rcc rId="1056" sId="12" numFmtId="4">
    <nc r="Q165">
      <v>450</v>
    </nc>
  </rcc>
  <rcc rId="1057" sId="12" numFmtId="4">
    <nc r="Q166">
      <v>16360.46</v>
    </nc>
  </rcc>
  <rcc rId="1058" sId="12" numFmtId="4">
    <nc r="Q167">
      <v>100</v>
    </nc>
  </rcc>
  <rcc rId="1059" sId="12" numFmtId="4">
    <nc r="Q154">
      <v>22207</v>
    </nc>
  </rcc>
  <rcc rId="1060" sId="12">
    <oc r="R168">
      <f>SUM(F168:M168)</f>
    </oc>
    <nc r="R168">
      <f>SUM(F168:Q168)</f>
    </nc>
  </rcc>
  <rcc rId="1061" sId="12" numFmtId="4">
    <oc r="J166">
      <v>4525.0079999999998</v>
    </oc>
    <nc r="J166">
      <v>4525.08</v>
    </nc>
  </rcc>
  <rcc rId="1062" sId="12" numFmtId="4">
    <oc r="J170">
      <v>2700000</v>
    </oc>
    <nc r="J170">
      <v>1669200</v>
    </nc>
  </rcc>
  <rfmt sheetId="12" sqref="R172" start="0" length="0">
    <dxf>
      <numFmt numFmtId="4" formatCode="#,##0.00"/>
    </dxf>
  </rfmt>
  <rfmt sheetId="12" sqref="F172" start="0" length="0">
    <dxf>
      <numFmt numFmtId="4" formatCode="#,##0.00"/>
    </dxf>
  </rfmt>
  <rfmt sheetId="12" sqref="G172" start="0" length="0">
    <dxf>
      <numFmt numFmtId="4" formatCode="#,##0.00"/>
    </dxf>
  </rfmt>
  <rfmt sheetId="12" sqref="H172" start="0" length="0">
    <dxf>
      <numFmt numFmtId="4" formatCode="#,##0.00"/>
    </dxf>
  </rfmt>
  <rfmt sheetId="12" sqref="I172" start="0" length="0">
    <dxf>
      <numFmt numFmtId="4" formatCode="#,##0.00"/>
    </dxf>
  </rfmt>
  <rfmt sheetId="12" sqref="J172" start="0" length="0">
    <dxf>
      <font>
        <sz val="8"/>
        <color theme="1"/>
        <name val="Arial"/>
        <scheme val="none"/>
      </font>
      <numFmt numFmtId="4" formatCode="#,##0.00"/>
      <fill>
        <patternFill patternType="none">
          <bgColor indexed="65"/>
        </patternFill>
      </fill>
    </dxf>
  </rfmt>
  <rfmt sheetId="12" sqref="K172" start="0" length="0">
    <dxf>
      <font>
        <sz val="8"/>
        <color theme="1"/>
        <name val="Arial"/>
        <scheme val="none"/>
      </font>
      <numFmt numFmtId="4" formatCode="#,##0.00"/>
    </dxf>
  </rfmt>
  <rfmt sheetId="12" sqref="L172" start="0" length="0">
    <dxf>
      <font>
        <sz val="8"/>
        <color theme="1"/>
        <name val="Arial"/>
        <scheme val="none"/>
      </font>
      <numFmt numFmtId="4" formatCode="#,##0.00"/>
    </dxf>
  </rfmt>
  <rfmt sheetId="12" sqref="M172" start="0" length="0">
    <dxf>
      <font>
        <sz val="8"/>
        <color theme="1"/>
        <name val="Arial"/>
        <scheme val="none"/>
      </font>
      <numFmt numFmtId="4" formatCode="#,##0.00"/>
    </dxf>
  </rfmt>
  <rfmt sheetId="12" sqref="N172" start="0" length="0">
    <dxf>
      <font>
        <sz val="8"/>
        <color theme="1"/>
        <name val="Arial"/>
        <scheme val="none"/>
      </font>
      <numFmt numFmtId="4" formatCode="#,##0.00"/>
    </dxf>
  </rfmt>
  <rfmt sheetId="12" sqref="O172" start="0" length="0">
    <dxf>
      <font>
        <sz val="8"/>
        <color theme="1"/>
        <name val="Arial"/>
        <scheme val="none"/>
      </font>
      <numFmt numFmtId="4" formatCode="#,##0.00"/>
    </dxf>
  </rfmt>
  <rfmt sheetId="12" sqref="P172" start="0" length="0">
    <dxf>
      <font>
        <sz val="8"/>
        <color theme="1"/>
        <name val="Arial"/>
        <scheme val="none"/>
      </font>
      <numFmt numFmtId="4" formatCode="#,##0.00"/>
    </dxf>
  </rfmt>
  <rfmt sheetId="12" sqref="Q172" start="0" length="0">
    <dxf>
      <font>
        <sz val="8"/>
        <color theme="1"/>
        <name val="Arial"/>
        <scheme val="none"/>
      </font>
      <numFmt numFmtId="4" formatCode="#,##0.00"/>
    </dxf>
  </rfmt>
  <rcc rId="1063" sId="12">
    <nc r="F172">
      <f>+F104+F121+F168+F170</f>
    </nc>
  </rcc>
  <rcc rId="1064" sId="12">
    <nc r="G172">
      <f>+G104+G121+G168+G170</f>
    </nc>
  </rcc>
  <rcc rId="1065" sId="12">
    <nc r="H172">
      <f>+H104+H121+H168+H170</f>
    </nc>
  </rcc>
  <rcc rId="1066" sId="12">
    <nc r="I172">
      <f>+I104+I121+I168+I170</f>
    </nc>
  </rcc>
  <rcc rId="1067" sId="12">
    <nc r="J172">
      <f>+J104+J121+J168+J170</f>
    </nc>
  </rcc>
  <rcc rId="1068" sId="12">
    <nc r="K172">
      <f>+K104+K121+K168+K170</f>
    </nc>
  </rcc>
  <rcc rId="1069" sId="12">
    <nc r="L172">
      <f>+L104+L121+L168+L170</f>
    </nc>
  </rcc>
  <rcc rId="1070" sId="12">
    <nc r="M172">
      <f>+M104+M121+M168+M170</f>
    </nc>
  </rcc>
  <rcc rId="1071" sId="12">
    <nc r="N172">
      <f>+N104+N121+N168+N170</f>
    </nc>
  </rcc>
  <rcc rId="1072" sId="12">
    <nc r="O172">
      <f>+O104+O121+O168+O170</f>
    </nc>
  </rcc>
  <rcc rId="1073" sId="12">
    <nc r="P172">
      <f>+P104+P121+P168+P170</f>
    </nc>
  </rcc>
  <rcc rId="1074" sId="12">
    <nc r="Q172">
      <f>+Q104+Q121+Q168+Q170</f>
    </nc>
  </rcc>
  <rcc rId="1075" sId="12">
    <oc r="R146">
      <f>SUM(F146:M146)</f>
    </oc>
    <nc r="R146">
      <f>SUM(F146:Q146)</f>
    </nc>
  </rcc>
  <rcc rId="1076" sId="12" odxf="1" dxf="1">
    <nc r="R172">
      <f>SUM(F172:Q172)</f>
    </nc>
    <ndxf>
      <font>
        <sz val="8"/>
        <color theme="1"/>
        <name val="Calibri"/>
        <scheme val="minor"/>
      </font>
    </ndxf>
  </rcc>
  <rfmt sheetId="12" sqref="R172" start="0" length="2147483647">
    <dxf>
      <font>
        <b/>
      </font>
    </dxf>
  </rfmt>
  <rcc rId="1077" sId="12">
    <nc r="P11">
      <v>1</v>
    </nc>
  </rcc>
  <rcc rId="1078" sId="12">
    <nc r="P12">
      <v>2</v>
    </nc>
  </rcc>
  <rcc rId="1079" sId="12">
    <nc r="P13">
      <v>3</v>
    </nc>
  </rcc>
  <rcc rId="1080" sId="12">
    <nc r="P14">
      <v>4</v>
    </nc>
  </rcc>
  <rcc rId="1081" sId="12">
    <nc r="P15">
      <v>5</v>
    </nc>
  </rcc>
  <rcc rId="1082" sId="12">
    <nc r="P16">
      <v>6</v>
    </nc>
  </rcc>
  <rcc rId="1083" sId="12">
    <nc r="P17">
      <v>7</v>
    </nc>
  </rcc>
  <rcc rId="1084" sId="12">
    <nc r="P19">
      <v>8</v>
    </nc>
  </rcc>
  <rcc rId="1085" sId="12">
    <nc r="P20">
      <v>9</v>
    </nc>
  </rcc>
  <rcc rId="1086" sId="12">
    <nc r="P21">
      <v>10</v>
    </nc>
  </rcc>
  <rcc rId="1087" sId="12">
    <nc r="P22">
      <v>11</v>
    </nc>
  </rcc>
  <rcc rId="1088" sId="12">
    <nc r="P23">
      <v>12</v>
    </nc>
  </rcc>
  <rcc rId="1089" sId="12">
    <nc r="P24">
      <v>13</v>
    </nc>
  </rcc>
  <rcc rId="1090" sId="12">
    <nc r="P25">
      <v>14</v>
    </nc>
  </rcc>
  <rcc rId="1091" sId="12">
    <nc r="P26">
      <v>15</v>
    </nc>
  </rcc>
  <rcc rId="1092" sId="12">
    <nc r="P27">
      <v>16</v>
    </nc>
  </rcc>
  <rcc rId="1093" sId="12">
    <nc r="P29">
      <v>17</v>
    </nc>
  </rcc>
  <rcc rId="1094" sId="12">
    <nc r="P30">
      <v>18</v>
    </nc>
  </rcc>
  <rcc rId="1095" sId="12">
    <nc r="P31">
      <v>19</v>
    </nc>
  </rcc>
  <rcc rId="1096" sId="12">
    <nc r="P32">
      <v>20</v>
    </nc>
  </rcc>
  <rcc rId="1097" sId="12">
    <nc r="P33">
      <v>21</v>
    </nc>
  </rcc>
  <rcc rId="1098" sId="12">
    <nc r="P34">
      <v>22</v>
    </nc>
  </rcc>
  <rcc rId="1099" sId="12">
    <nc r="P35">
      <v>23</v>
    </nc>
  </rcc>
  <rcc rId="1100" sId="12">
    <nc r="P36">
      <v>24</v>
    </nc>
  </rcc>
  <rcc rId="1101" sId="12">
    <nc r="P37">
      <v>25</v>
    </nc>
  </rcc>
  <rcc rId="1102" sId="12">
    <nc r="P39">
      <v>26</v>
    </nc>
  </rcc>
  <rcc rId="1103" sId="12">
    <nc r="P40">
      <v>27</v>
    </nc>
  </rcc>
  <rcc rId="1104" sId="12">
    <nc r="P41">
      <v>28</v>
    </nc>
  </rcc>
  <rcc rId="1105" sId="12">
    <nc r="P42">
      <v>29</v>
    </nc>
  </rcc>
  <rcc rId="1106" sId="12">
    <nc r="S91">
      <v>1</v>
    </nc>
  </rcc>
  <rfmt sheetId="12" sqref="S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07" sId="12" numFmtId="4">
    <nc r="S97">
      <v>3</v>
    </nc>
  </rcc>
  <rcc rId="1108" sId="12">
    <nc r="S98">
      <v>4</v>
    </nc>
  </rcc>
  <rfmt sheetId="12" sqref="S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09" sId="12">
    <nc r="S103">
      <v>5</v>
    </nc>
  </rcc>
  <rfmt sheetId="12" sqref="S1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10" sId="12">
    <oc r="R91">
      <f>SUM(F90:O91)</f>
    </oc>
    <nc r="R91">
      <f>SUM(F90:Q91)</f>
    </nc>
  </rcc>
  <rcc rId="1111" sId="12">
    <oc r="R103">
      <f>SUM(F99:O103)</f>
    </oc>
    <nc r="R103">
      <f>SUM(F99:Q103)</f>
    </nc>
  </rcc>
  <rcc rId="1112" sId="12" numFmtId="4">
    <oc r="D11">
      <v>1326358.8</v>
    </oc>
    <nc r="D11">
      <v>1591630.56</v>
    </nc>
  </rcc>
  <rcc rId="1113" sId="12" numFmtId="4">
    <oc r="D13">
      <v>858286.39000000013</v>
    </oc>
    <nc r="D13">
      <v>1547936.23</v>
    </nc>
  </rcc>
  <rcc rId="1114" sId="12" numFmtId="4">
    <oc r="D14">
      <v>414621.60000000009</v>
    </oc>
    <nc r="D14">
      <v>497545.92</v>
    </nc>
  </rcc>
  <rcc rId="1115" sId="12" numFmtId="4">
    <oc r="D15">
      <v>623821.60000000009</v>
    </oc>
    <nc r="D15">
      <v>748585.92</v>
    </nc>
  </rcc>
  <rcc rId="1116" sId="12">
    <nc r="T93">
      <v>347365.21</v>
    </nc>
  </rcc>
  <rfmt sheetId="12" sqref="T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17" sId="12">
    <nc r="T94">
      <v>1106926.43</v>
    </nc>
  </rcc>
  <rfmt sheetId="12" sqref="T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18" sId="12" odxf="1" dxf="1">
    <nc r="T95">
      <f>+T93+T94</f>
    </nc>
    <odxf>
      <numFmt numFmtId="0" formatCode="General"/>
    </odxf>
    <ndxf>
      <numFmt numFmtId="4" formatCode="#,##0.00"/>
    </ndxf>
  </rcc>
  <rcc rId="1119" sId="12" numFmtId="4">
    <oc r="G13">
      <v>731259.69</v>
    </oc>
    <nc r="G13">
      <v>1454291.64</v>
    </nc>
  </rcc>
  <rfmt sheetId="12" sqref="T1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20" sId="12" numFmtId="4">
    <oc r="G14">
      <v>157466.73000000001</v>
    </oc>
    <nc r="G14">
      <v>160663.44</v>
    </nc>
  </rcc>
  <rcc rId="1121" sId="12" numFmtId="4">
    <nc r="T100">
      <v>92434.55</v>
    </nc>
  </rcc>
  <rcc rId="1122" sId="12">
    <nc r="T101">
      <v>94200.39</v>
    </nc>
  </rcc>
  <rfmt sheetId="12" sqref="T1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23" sId="12">
    <nc r="T102">
      <v>308063.5</v>
    </nc>
  </rcc>
  <rfmt sheetId="12" sqref="T1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24" sId="12" odxf="1" dxf="1">
    <nc r="T103">
      <f>SUM(T100:T102)</f>
    </nc>
    <odxf>
      <numFmt numFmtId="0" formatCode="General"/>
    </odxf>
    <ndxf>
      <numFmt numFmtId="4" formatCode="#,##0.00"/>
    </ndxf>
  </rcc>
  <rcc rId="1125" sId="12" numFmtId="4">
    <oc r="G15">
      <v>329136.28000000003</v>
    </oc>
    <nc r="G15">
      <v>494698.44</v>
    </nc>
  </rcc>
  <rcc rId="1126" sId="12">
    <oc r="R97">
      <f>SUM(F92:O97)</f>
    </oc>
    <nc r="R97">
      <f>SUM(F92:Q97)</f>
    </nc>
  </rcc>
  <rcc rId="1127" sId="12">
    <oc r="R98">
      <f>SUM(F98:O98)</f>
    </oc>
    <nc r="R98">
      <f>SUM(F98:Q98)</f>
    </nc>
  </rcc>
  <rfmt sheetId="12" sqref="Q10" start="0" length="0">
    <dxf>
      <numFmt numFmtId="3" formatCode="#,##0"/>
    </dxf>
  </rfmt>
  <rcc rId="1128" sId="12" numFmtId="4">
    <oc r="G11">
      <v>1166909.02</v>
    </oc>
    <nc r="G11">
      <f>1397894.13+1790.73</f>
    </nc>
  </rcc>
  <rcc rId="1129" sId="12">
    <nc r="Q10">
      <f>1397894.13-1790.73</f>
    </nc>
  </rcc>
  <rcc rId="1130" sId="12">
    <nc r="S109">
      <v>8</v>
    </nc>
  </rcc>
  <rfmt sheetId="12" sqref="S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31" sId="12">
    <nc r="S112">
      <v>9</v>
    </nc>
  </rcc>
  <rfmt sheetId="12" sqref="S1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32" sId="12" numFmtId="4">
    <nc r="S114">
      <v>11</v>
    </nc>
  </rcc>
  <rcc rId="1133" sId="12" numFmtId="4">
    <nc r="S115">
      <v>12</v>
    </nc>
  </rcc>
  <rcc rId="1134" sId="12">
    <nc r="S116">
      <v>13</v>
    </nc>
  </rcc>
  <rfmt sheetId="12" sqref="S1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35" sId="12">
    <oc r="S110" t="inlineStr">
      <is>
        <t>A</t>
      </is>
    </oc>
    <nc r="S110">
      <v>16</v>
    </nc>
  </rcc>
  <rcc rId="1136" sId="12">
    <oc r="S120" t="inlineStr">
      <is>
        <t>A</t>
      </is>
    </oc>
    <nc r="S120">
      <v>16</v>
    </nc>
  </rcc>
  <rcc rId="1137" sId="12" numFmtId="4">
    <nc r="S117">
      <v>14</v>
    </nc>
  </rcc>
  <rcc rId="1138" sId="12">
    <oc r="R110">
      <f>SUM(F110:O110)</f>
    </oc>
    <nc r="R110">
      <f>SUM(F110:Q110)</f>
    </nc>
  </rcc>
  <rcc rId="1139" sId="12">
    <oc r="R114">
      <f>SUM(F113:O114)</f>
    </oc>
    <nc r="R114">
      <f>SUM(F113:Q114)</f>
    </nc>
  </rcc>
  <rcc rId="1140" sId="12">
    <oc r="R115">
      <f>SUM(F115:O115)</f>
    </oc>
    <nc r="R115">
      <f>SUM(F115:Q115)</f>
    </nc>
  </rcc>
  <rcc rId="1141" sId="12">
    <oc r="R116">
      <f>SUM(F116:O116)</f>
    </oc>
    <nc r="R116">
      <f>SUM(F116:Q116)</f>
    </nc>
  </rcc>
  <rcc rId="1142" sId="12">
    <oc r="R120">
      <f>SUM(F118:O120)</f>
    </oc>
    <nc r="R120">
      <f>SUM(F118:Q120)</f>
    </nc>
  </rcc>
  <rcc rId="1143" sId="12" numFmtId="4">
    <oc r="D19">
      <v>97700</v>
    </oc>
    <nc r="D19">
      <v>119400</v>
    </nc>
  </rcc>
  <rcc rId="1144" sId="12" numFmtId="4">
    <oc r="D20">
      <v>32300</v>
    </oc>
    <nc r="D20">
      <v>44300</v>
    </nc>
  </rcc>
  <rcc rId="1145" sId="12" numFmtId="4">
    <oc r="D24">
      <v>220000</v>
    </oc>
    <nc r="D24">
      <v>264000</v>
    </nc>
  </rcc>
  <rcc rId="1146" sId="12" numFmtId="4">
    <oc r="D27">
      <v>65264</v>
    </oc>
    <nc r="D27">
      <v>72080</v>
    </nc>
  </rcc>
  <rcc rId="1147" sId="12">
    <nc r="T106">
      <v>41999.53</v>
    </nc>
  </rcc>
  <rfmt sheetId="12" sqref="T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48" sId="12">
    <nc r="T107">
      <v>6199.74</v>
    </nc>
  </rcc>
  <rfmt sheetId="12" sqref="T1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49" sId="12">
    <nc r="T108">
      <v>62322.78</v>
    </nc>
  </rcc>
  <rfmt sheetId="12" sqref="T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50" sId="12">
    <oc r="R109">
      <f>SUM(F106:O109)</f>
    </oc>
    <nc r="R109">
      <f>SUM(F106:Q109)</f>
    </nc>
  </rcc>
  <rcc rId="1151" sId="12">
    <nc r="T109">
      <v>5339.42</v>
    </nc>
  </rcc>
  <rfmt sheetId="12" sqref="T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m rId="1152" sheetId="12" source="T106:T109" destination="T105:T108" sourceSheetId="12"/>
  <rcc rId="1153" sId="12" odxf="1" dxf="1">
    <nc r="T109">
      <f>SUM(T105:T108)</f>
    </nc>
    <odxf>
      <numFmt numFmtId="0" formatCode="General"/>
    </odxf>
    <ndxf>
      <numFmt numFmtId="4" formatCode="#,##0.00"/>
    </ndxf>
  </rcc>
  <rcc rId="1154" sId="12" numFmtId="4">
    <oc r="G19">
      <v>94675.99</v>
    </oc>
    <nc r="G19">
      <v>115861.47</v>
    </nc>
  </rcc>
  <rcc rId="1155" sId="12">
    <nc r="T111">
      <v>38604.44</v>
    </nc>
  </rcc>
  <rfmt sheetId="12" sqref="T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56" sId="12">
    <nc r="T112">
      <v>5766.05</v>
    </nc>
  </rcc>
  <rfmt sheetId="12" sqref="T1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57" sId="12" odxf="1" dxf="1">
    <nc r="U112">
      <f>SUM(T111:T112)</f>
    </nc>
    <odxf>
      <numFmt numFmtId="0" formatCode="General"/>
    </odxf>
    <ndxf>
      <numFmt numFmtId="4" formatCode="#,##0.00"/>
    </ndxf>
  </rcc>
  <rcc rId="1158" sId="12" numFmtId="4">
    <oc r="G20">
      <v>30914.400000000001</v>
    </oc>
    <nc r="G20">
      <v>44370.49</v>
    </nc>
  </rcc>
  <rcc rId="1159" sId="12">
    <oc r="R112">
      <f>SUM(F111:O112)</f>
    </oc>
    <nc r="R112">
      <f>SUM(F111:Q112)</f>
    </nc>
  </rcc>
  <rcc rId="1160" sId="12">
    <nc r="T113">
      <v>2463.42</v>
    </nc>
  </rcc>
  <rfmt sheetId="12" sqref="T1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1" sId="12">
    <nc r="T114">
      <v>3475.45</v>
    </nc>
  </rcc>
  <rfmt sheetId="12" sqref="T1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2" sId="12" odxf="1" dxf="1">
    <nc r="U114">
      <f>SUM(T113:T114)</f>
    </nc>
    <odxf>
      <numFmt numFmtId="0" formatCode="General"/>
    </odxf>
    <ndxf>
      <numFmt numFmtId="4" formatCode="#,##0.00"/>
    </ndxf>
  </rcc>
  <rcc rId="1163" sId="12" numFmtId="4">
    <oc r="G24">
      <v>176318.35</v>
    </oc>
    <nc r="G24">
      <v>207916.73</v>
    </nc>
  </rcc>
  <rcc rId="1164" sId="12">
    <oc r="R117">
      <f>SUM(F117:O117)</f>
    </oc>
    <nc r="R117">
      <f>SUM(F117:Q117)</f>
    </nc>
  </rcc>
  <rcc rId="1165" sId="12">
    <nc r="T118">
      <v>2758</v>
    </nc>
  </rcc>
  <rfmt sheetId="12" sqref="T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6" sId="12">
    <nc r="T119">
      <v>45</v>
    </nc>
  </rcc>
  <rfmt sheetId="12" sqref="T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7" sId="12">
    <nc r="T120">
      <v>15786.4</v>
    </nc>
  </rcc>
  <rfmt sheetId="12" sqref="T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8" sId="12">
    <nc r="T117">
      <v>30011.119999999999</v>
    </nc>
  </rcc>
  <rfmt sheetId="12" sqref="T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69" sId="12">
    <nc r="T121">
      <v>17998.3</v>
    </nc>
  </rcc>
  <rfmt sheetId="12" sqref="T1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0" sId="12" odxf="1" dxf="1">
    <nc r="U121">
      <f>SUM(T117:T121)</f>
    </nc>
    <odxf>
      <numFmt numFmtId="0" formatCode="General"/>
    </odxf>
    <ndxf>
      <numFmt numFmtId="4" formatCode="#,##0.00"/>
    </ndxf>
  </rcc>
  <rcc rId="1171" sId="12" numFmtId="4">
    <oc r="G27">
      <v>54425.760000000002</v>
    </oc>
    <nc r="G27">
      <v>66598.820000000007</v>
    </nc>
  </rcc>
  <rcc rId="1172" sId="12" numFmtId="4">
    <oc r="E36">
      <v>-12800</v>
    </oc>
    <nc r="E36">
      <f>-12800-3200</f>
    </nc>
  </rcc>
  <rcc rId="1173" sId="12">
    <nc r="S126">
      <v>17</v>
    </nc>
  </rcc>
  <rfmt sheetId="12" sqref="S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4" sId="12">
    <nc r="S127">
      <v>17</v>
    </nc>
  </rcc>
  <rfmt sheetId="12" sqref="S1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5" sId="12">
    <nc r="S128">
      <v>18</v>
    </nc>
  </rcc>
  <rfmt sheetId="12" sqref="S1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6" sId="12">
    <nc r="S131">
      <v>21</v>
    </nc>
  </rcc>
  <rfmt sheetId="12" sqref="S1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7" sId="12">
    <nc r="S132">
      <v>22</v>
    </nc>
  </rcc>
  <rfmt sheetId="12" sqref="S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78" sId="12" numFmtId="4">
    <nc r="S136">
      <v>23</v>
    </nc>
  </rcc>
  <rcc rId="1179" sId="12">
    <nc r="S138">
      <v>24</v>
    </nc>
  </rcc>
  <rfmt sheetId="12" sqref="S1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S1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80" sId="12">
    <nc r="S130">
      <v>20</v>
    </nc>
  </rcc>
  <rfmt sheetId="12" sqref="S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81" sId="12">
    <nc r="S140">
      <v>20</v>
    </nc>
  </rcc>
  <rfmt sheetId="12" sqref="S1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82" sId="12">
    <oc r="R126">
      <f>SUM(F123:O126)</f>
    </oc>
    <nc r="R126">
      <f>SUM(F123:Q126)</f>
    </nc>
  </rcc>
  <rcc rId="1183" sId="12">
    <oc r="R127">
      <f>SUM(F127:O127)</f>
    </oc>
    <nc r="R127">
      <f>SUM(F127:Q127)</f>
    </nc>
  </rcc>
  <rcc rId="1184" sId="12">
    <oc r="R140">
      <f>SUM(F139:O140)</f>
    </oc>
    <nc r="R140">
      <f>SUM(F139:Q140)</f>
    </nc>
  </rcc>
  <rcc rId="1185" sId="12">
    <oc r="R141">
      <f>SUM(F141:O141)</f>
    </oc>
    <nc r="R141">
      <f>SUM(F141:Q141)</f>
    </nc>
  </rcc>
  <rcc rId="1186" sId="12" numFmtId="4">
    <oc r="D29">
      <v>84000</v>
    </oc>
    <nc r="D29">
      <v>100500</v>
    </nc>
  </rcc>
  <rcc rId="1187" sId="12" numFmtId="4">
    <oc r="D30">
      <v>222070</v>
    </oc>
    <nc r="D30">
      <v>266484</v>
    </nc>
  </rcc>
  <rcc rId="1188" sId="12" numFmtId="4">
    <oc r="D32">
      <v>170535</v>
    </oc>
    <nc r="D32">
      <v>200850.7</v>
    </nc>
  </rcc>
  <rcc rId="1189" sId="12" numFmtId="4">
    <oc r="D33">
      <v>21823</v>
    </oc>
    <nc r="D33">
      <v>25207</v>
    </nc>
  </rcc>
  <rcc rId="1190" sId="12">
    <oc r="R166">
      <f>SUM(F165:M166)</f>
    </oc>
    <nc r="R166">
      <f>SUM(F165:M166)</f>
    </nc>
  </rcc>
  <rcc rId="1191" sId="12" numFmtId="4">
    <oc r="D35">
      <v>45400</v>
    </oc>
    <nc r="D35">
      <v>50140</v>
    </nc>
  </rcc>
  <rcc rId="1192" sId="12" numFmtId="4">
    <oc r="D37">
      <v>1000</v>
    </oc>
    <nc r="D37">
      <v>1200</v>
    </nc>
  </rcc>
  <rcc rId="1193" sId="12">
    <nc r="T123">
      <v>19805</v>
    </nc>
  </rcc>
  <rfmt sheetId="12" sqref="T1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fmt sheetId="12" sqref="T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94" sId="12" numFmtId="4">
    <nc r="T124">
      <v>3000</v>
    </nc>
  </rcc>
  <rcc rId="1195" sId="12">
    <nc r="T125">
      <v>36951</v>
    </nc>
  </rcc>
  <rfmt sheetId="12" sqref="T1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96" sId="12">
    <nc r="T126">
      <v>2450</v>
    </nc>
  </rcc>
  <rfmt sheetId="12" sqref="T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97" sId="12">
    <nc r="T127">
      <v>7931.01</v>
    </nc>
  </rcc>
  <rfmt sheetId="12" sqref="T1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198" sId="12" odxf="1" dxf="1">
    <nc r="U127">
      <f>SUM(T123:T127)</f>
    </nc>
    <odxf>
      <numFmt numFmtId="0" formatCode="General"/>
    </odxf>
    <ndxf>
      <numFmt numFmtId="4" formatCode="#,##0.00"/>
    </ndxf>
  </rcc>
  <rcc rId="1199" sId="12" numFmtId="4">
    <oc r="G29">
      <v>58392</v>
    </oc>
    <nc r="G29">
      <v>70137.009999999995</v>
    </nc>
  </rcc>
  <rcc rId="1200" sId="12">
    <oc r="R128">
      <f>SUM(F128:O128)</f>
    </oc>
    <nc r="R128">
      <f>SUM(F128:Q128)</f>
    </nc>
  </rcc>
  <rcc rId="1201" sId="12" numFmtId="4">
    <oc r="G30">
      <v>222047.4</v>
    </oc>
    <nc r="G30">
      <v>266456.88</v>
    </nc>
  </rcc>
  <rcc rId="1202" sId="12">
    <oc r="R130">
      <f>SUM(F129:O130)</f>
    </oc>
    <nc r="R130">
      <f>SUM(F129:Q130)</f>
    </nc>
  </rcc>
  <rcc rId="1203" sId="12">
    <nc r="T129">
      <v>26813.39</v>
    </nc>
  </rcc>
  <rfmt sheetId="12" sqref="T1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204" sId="12">
    <nc r="T130">
      <v>55773.45</v>
    </nc>
  </rcc>
  <rfmt sheetId="12" sqref="T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205" sId="12" odxf="1" dxf="1">
    <nc r="U130">
      <f>SUM(T129:T130)</f>
    </nc>
    <odxf>
      <numFmt numFmtId="0" formatCode="General"/>
    </odxf>
    <ndxf>
      <numFmt numFmtId="4" formatCode="#,##0.00"/>
    </ndxf>
  </rcc>
  <rfmt sheetId="12" sqref="T1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206" sId="12" numFmtId="4">
    <nc r="T139">
      <f>19484+3288.6</f>
    </nc>
  </rcc>
  <rcc rId="1207" sId="12">
    <nc r="T140">
      <v>66416</v>
    </nc>
  </rcc>
  <rfmt sheetId="12" sqref="T1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cc rId="1208" sId="12" odxf="1" dxf="1">
    <nc r="U140">
      <f>SUM(T139:T140)</f>
    </nc>
    <odxf>
      <numFmt numFmtId="0" formatCode="General"/>
    </odxf>
    <ndxf>
      <numFmt numFmtId="4" formatCode="#,##0.00"/>
    </ndxf>
  </rcc>
  <rcc rId="1209" sId="12" numFmtId="4">
    <oc r="G32">
      <v>144856</v>
    </oc>
    <nc r="G32">
      <v>171775.44</v>
    </nc>
  </rcc>
  <rcc rId="1210" sId="12">
    <oc r="R131">
      <f>SUM(F131:O131)</f>
    </oc>
    <nc r="R131">
      <f>SUM(F131:Q131)</f>
    </nc>
  </rcc>
  <rcc rId="1211" sId="12" numFmtId="4">
    <oc r="G33">
      <v>13954.26</v>
    </oc>
    <nc r="G33">
      <v>16434.259999999998</v>
    </nc>
  </rcc>
  <rcc rId="1212" sId="12">
    <oc r="R132">
      <f>SUM(F132:O132)</f>
    </oc>
    <nc r="R132">
      <f>SUM(F132:Q132)</f>
    </nc>
  </rcc>
  <rcc rId="1213" sId="12" numFmtId="4">
    <oc r="G34">
      <v>2285.1999999999998</v>
    </oc>
    <nc r="G34">
      <v>9142.59</v>
    </nc>
  </rcc>
  <rcc rId="1214" sId="12">
    <nc r="T133">
      <v>15507.5</v>
    </nc>
  </rcc>
  <rfmt sheetId="12" sqref="T1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</dxf>
  </rfmt>
  <rm rId="1215" sheetId="12" source="T133" destination="T136" sourceSheetId="12"/>
  <rcc rId="1216" sId="12">
    <oc r="R136">
      <f>SUM(F133:O136)</f>
    </oc>
    <nc r="R136">
      <f>SUM(F133:Q136)</f>
    </nc>
  </rcc>
  <rcc rId="1217" sId="12" numFmtId="4">
    <oc r="G35">
      <v>12846</v>
    </oc>
    <nc r="G35">
      <v>15507.5</v>
    </nc>
  </rcc>
  <rcc rId="1218" sId="12" numFmtId="4">
    <oc r="G36">
      <v>11897</v>
    </oc>
    <nc r="G36">
      <v>29791.5</v>
    </nc>
  </rcc>
  <rcc rId="1219" sId="12" numFmtId="4">
    <nc r="S141">
      <v>25</v>
    </nc>
  </rcc>
  <rcc rId="1220" sId="12">
    <oc r="R138">
      <f>SUM(F137:O138)</f>
    </oc>
    <nc r="R138">
      <f>SUM(F137:Q138)</f>
    </nc>
  </rcc>
  <rcc rId="1221" sId="12" numFmtId="4">
    <oc r="G41">
      <v>22710745</v>
    </oc>
    <nc r="G41">
      <v>2398000</v>
    </nc>
  </rcc>
  <rcc rId="1222" sId="12">
    <oc r="D38">
      <f>SUM(D39:D47)</f>
    </oc>
    <nc r="D38">
      <f>SUM(D39:D47)</f>
    </nc>
  </rcc>
  <rcc rId="1223" sId="12">
    <oc r="R164">
      <f>SUM(F163:O164)</f>
    </oc>
    <nc r="R164">
      <f>SUM(F163:Q164)</f>
    </nc>
  </rcc>
  <rcc rId="1224" sId="12" numFmtId="4">
    <oc r="D36">
      <v>28000</v>
    </oc>
    <nc r="D36">
      <v>49200</v>
    </nc>
  </rcc>
  <rcc rId="1225" sId="12">
    <nc r="R44">
      <f>402162.56+32059.01+30180</f>
    </nc>
  </rcc>
  <rcc rId="1226" sId="12">
    <oc r="E41">
      <f>8769144.64+574825.07-1030800</f>
    </oc>
    <nc r="E41">
      <f>11225144.64+569805.54-1030800+2250000</f>
    </nc>
  </rcc>
  <rcc rId="1227" sId="12">
    <oc r="F82">
      <f>ROUND(+F10+F18+F28+F38+F48+F58+F62+F70+F74,0)</f>
    </oc>
    <nc r="F82">
      <f>ROUND(+F10+F18+F28+F38+F48+F58+F62+F70+F74,0)</f>
    </nc>
  </rcc>
  <rcc rId="1228" sId="12">
    <oc r="G82">
      <f>ROUND(+G10+G18+G28+G38+G48+G58+G62+G70+G74,0)</f>
    </oc>
    <nc r="G82">
      <f>ROUND(+G10+G18+G28+G38+G48+G58+G62+G70+G74,0)</f>
    </nc>
  </rcc>
  <rcc rId="1229" sId="12">
    <oc r="H82">
      <f>ROUND(+H10+H18+H28+H38+H48+H58+H62+H70+H74,0)</f>
    </oc>
    <nc r="H82">
      <f>ROUND(+H10+H18+H28+H38+H48+H58+H62+H70+H74,0)</f>
    </nc>
  </rcc>
  <rcc rId="1230" sId="12">
    <oc r="I82">
      <f>ROUNDUP(+I10+I18+I28+I38+I48+I58+I62+I70+I74,0)</f>
    </oc>
    <nc r="I82">
      <f>ROUND(+I10+I18+I28+I38+I48+I58+I62+I70+I74,0)</f>
    </nc>
  </rcc>
  <rcc rId="1231" sId="12">
    <oc r="F84">
      <f>IF(CAdmon!F22=COG!F82," ","ERROR")</f>
    </oc>
    <nc r="F84">
      <f>IF(CAdmon!F22=COG!F82," ","ERROR")</f>
    </nc>
  </rcc>
  <rcc rId="1232" sId="12" numFmtId="4">
    <oc r="F60">
      <f>+D60+E60</f>
    </oc>
    <nc r="F60">
      <v>1024130</v>
    </nc>
  </rcc>
  <rcc rId="1233" sId="12">
    <oc r="F29">
      <f>+D29+E29</f>
    </oc>
    <nc r="F29">
      <f>+D29+E29</f>
    </nc>
  </rcc>
  <rcc rId="1234" sId="12">
    <oc r="F30">
      <f>+D30+E30</f>
    </oc>
    <nc r="F30">
      <f>+D30+E30</f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COG!$A$1:$I$82</formula>
    <oldFormula>COG!$A$1:$I$82</oldFormula>
  </rdn>
  <rdn rId="0" localSheetId="12" customView="1" name="Z_F388B5A1_DF76_4934_8DC7_9C571D76D22E_.wvu.Cols" hidden="1" oldHidden="1">
    <formula>COG!$J:$O</formula>
    <oldFormula>COG!$K:$N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7" sqref="C9" start="0" length="0">
    <dxf>
      <numFmt numFmtId="3" formatCode="#,##0"/>
      <border outline="0">
        <top style="medium">
          <color indexed="64"/>
        </top>
      </border>
    </dxf>
  </rfmt>
  <rfmt sheetId="17" sqref="D9" start="0" length="0">
    <dxf>
      <border outline="0">
        <top style="medium">
          <color indexed="64"/>
        </top>
      </border>
    </dxf>
  </rfmt>
  <rfmt sheetId="17" sqref="E9" start="0" length="0">
    <dxf>
      <numFmt numFmtId="3" formatCode="#,##0"/>
      <border outline="0">
        <top style="medium">
          <color indexed="64"/>
        </top>
      </border>
    </dxf>
  </rfmt>
  <rcc rId="1246" sId="17" numFmtId="4">
    <nc r="C9">
      <f>+EAI!G26</f>
    </nc>
  </rcc>
  <rcc rId="1247" sId="17">
    <nc r="E9">
      <f>+EAI!I26</f>
    </nc>
  </rcc>
  <rcc rId="1248" sId="17">
    <nc r="D9">
      <f>+EAI!H26</f>
    </nc>
  </rcc>
  <rcc rId="1249" sId="17" odxf="1" dxf="1">
    <nc r="C13">
      <f>CTG!F12</f>
    </nc>
    <odxf>
      <numFmt numFmtId="0" formatCode="General"/>
    </odxf>
    <ndxf>
      <numFmt numFmtId="3" formatCode="#,##0"/>
    </ndxf>
  </rcc>
  <rcc rId="1250" sId="17" odxf="1" dxf="1">
    <nc r="D13">
      <f>+CTG!G12</f>
    </nc>
    <odxf>
      <numFmt numFmtId="0" formatCode="General"/>
    </odxf>
    <ndxf>
      <numFmt numFmtId="3" formatCode="#,##0"/>
    </ndxf>
  </rcc>
  <rcc rId="1251" sId="17" odxf="1" dxf="1">
    <nc r="E13">
      <f>+CTG!H18</f>
    </nc>
    <odxf>
      <numFmt numFmtId="0" formatCode="General"/>
    </odxf>
    <ndxf>
      <numFmt numFmtId="3" formatCode="#,##0"/>
    </ndxf>
  </rcc>
  <rcc rId="1252" sId="17" numFmtId="4">
    <oc r="C12">
      <v>32133090</v>
    </oc>
    <nc r="C12"/>
  </rcc>
  <rcc rId="1253" sId="17" numFmtId="4">
    <oc r="D12">
      <v>32133090</v>
    </oc>
    <nc r="D12"/>
  </rcc>
  <rcc rId="1254" sId="17" numFmtId="4">
    <oc r="E12">
      <v>32133090</v>
    </oc>
    <nc r="E12"/>
  </rcc>
  <rcc rId="1255" sId="17">
    <oc r="C8">
      <f>+EAI!G26</f>
    </oc>
    <nc r="C8"/>
  </rcc>
  <rcc rId="1256" sId="17">
    <oc r="D8">
      <f>+EAI!H26</f>
    </oc>
    <nc r="D8"/>
  </rcc>
  <rcc rId="1257" sId="17">
    <oc r="E8">
      <f>+EAI!I26</f>
    </oc>
    <nc r="E8"/>
  </rcc>
  <rfmt sheetId="17" sqref="C19" start="0" length="0">
    <dxf>
      <border outline="0">
        <top style="medium">
          <color indexed="64"/>
        </top>
        <bottom style="medium">
          <color indexed="64"/>
        </bottom>
      </border>
    </dxf>
  </rfmt>
  <rfmt sheetId="17" sqref="D19" start="0" length="0">
    <dxf>
      <border outline="0">
        <top style="medium">
          <color indexed="64"/>
        </top>
        <bottom style="medium">
          <color indexed="64"/>
        </bottom>
      </border>
    </dxf>
  </rfmt>
  <rfmt sheetId="17" sqref="E19" start="0" length="0">
    <dxf>
      <border outline="0">
        <top style="medium">
          <color indexed="64"/>
        </top>
        <bottom style="medium">
          <color indexed="64"/>
        </bottom>
      </border>
    </dxf>
  </rfmt>
  <rcc rId="1258" sId="17">
    <oc r="C19">
      <v>0</v>
    </oc>
    <nc r="C19">
      <f>+C15</f>
    </nc>
  </rcc>
  <rcc rId="1259" sId="17">
    <oc r="D19">
      <v>0</v>
    </oc>
    <nc r="D19">
      <f>+D15</f>
    </nc>
  </rcc>
  <rcc rId="1260" sId="17">
    <oc r="E19">
      <v>0</v>
    </oc>
    <nc r="E19">
      <f>+E15</f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COG!$A$1:$I$82</formula>
    <oldFormula>COG!$A$1:$I$82</oldFormula>
  </rdn>
  <rdn rId="0" localSheetId="12" customView="1" name="Z_F388B5A1_DF76_4934_8DC7_9C571D76D22E_.wvu.Cols" hidden="1" oldHidden="1">
    <formula>COG!$J:$O</formula>
    <oldFormula>COG!$J:$O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2" sId="12">
    <oc r="F10">
      <f>+D10+E10</f>
    </oc>
    <nc r="F10">
      <f>ROUND(+D10+E10,0)</f>
    </nc>
  </rcc>
  <rcc rId="1273" sId="12">
    <oc r="D18">
      <f>SUM(D19:D27)</f>
    </oc>
    <nc r="D18">
      <f>ROUND(SUM(D19:D27),0)</f>
    </nc>
  </rcc>
  <rcc rId="1274" sId="12">
    <oc r="D10">
      <f>SUM(D11:D17)</f>
    </oc>
    <nc r="D10">
      <f>ROUND(SUM(D11:D17),0)</f>
    </nc>
  </rcc>
  <rcc rId="1275" sId="12">
    <oc r="D28">
      <f>SUM(D29:D37)</f>
    </oc>
    <nc r="D28">
      <f>ROUND(SUM(D29:D37),0)</f>
    </nc>
  </rcc>
  <rcc rId="1276" sId="12" numFmtId="4">
    <oc r="D13">
      <v>1547936.23</v>
    </oc>
    <nc r="D13">
      <v>1547936</v>
    </nc>
  </rcc>
  <rcc rId="1277" sId="1">
    <oc r="I13">
      <f>+'\\cprocio\scan\CUENTA PÚBLICA\CUENTA PUBLICA 2015\Cuenta Pública 6TO bimestre 2015\Información presupuestal y programatica\[NOMBRE - 01 - 12 - ANEXOS(2)  6to bimestre.xlsx]BALANZA'!$H$69</f>
    </oc>
    <nc r="I13">
      <f>+'\\cprocio\scan\CUENTA PÚBLICA\CUENTA PUBLICA 2015\Cuenta Pública 6TO bimestre 2015\Información presupuestal y programatica\[NOMBRE - 01 - 12 - ANEXOS(2)  6to bimestre.xlsx]BALANZA'!$H$69</f>
    </nc>
  </rcc>
  <rcc rId="1278" sId="1">
    <oc r="I14">
      <f>+'\\cprocio\scan\CUENTA PÚBLICA\CUENTA PUBLICA 2015\Cuenta Pública 6TO bimestre 2015\Información presupuestal y programatica\[NOMBRE - 01 - 12 - ANEXOS(2)  6to bimestre.xlsx]BALANZA'!$H$70</f>
    </oc>
    <nc r="I14">
      <f>+'\\cprocio\scan\CUENTA PÚBLICA\CUENTA PUBLICA 2015\Cuenta Pública 6TO bimestre 2015\Información presupuestal y programatica\[NOMBRE - 01 - 12 - ANEXOS(2)  6to bimestre.xlsx]BALANZA'!$H$70</f>
    </nc>
  </rcc>
  <rcc rId="1279" sId="1">
    <oc r="I15">
      <f>+'\\cprocio\scan\CUENTA PÚBLICA\CUENTA PUBLICA 2015\Cuenta Pública 6TO bimestre 2015\Información presupuestal y programatica\[NOMBRE - 01 - 12 - ANEXOS(2)  6to bimestre.xlsx]BALANZA'!$H$71</f>
    </oc>
    <nc r="I15">
      <f>+'\\cprocio\scan\CUENTA PÚBLICA\CUENTA PUBLICA 2015\Cuenta Pública 6TO bimestre 2015\Información presupuestal y programatica\[NOMBRE - 01 - 12 - ANEXOS(2)  6to bimestre.xlsx]BALANZA'!$H$71</f>
    </nc>
  </rcc>
  <rcc rId="1280" sId="1">
    <oc r="D16">
      <f>+'\\cprocio\scan\CUENTA PÚBLICA\CUENTA PUBLICA 2015\Cuenta Pública 6TO bimestre 2015\Información presupuestal y programatica\[NOMBRE - 01 - 12 - ANEXOS(2)  6to bimestre.xlsx]BALANZA'!$H$60</f>
    </oc>
    <nc r="D16">
      <f>+'\\cprocio\scan\CUENTA PÚBLICA\CUENTA PUBLICA 2015\Cuenta Pública 6TO bimestre 2015\Información presupuestal y programatica\[NOMBRE - 01 - 12 - ANEXOS(2)  6to bimestre.xlsx]BALANZA'!$H$60</f>
    </nc>
  </rcc>
  <rcc rId="1281" sId="1">
    <oc r="D17">
      <f>+'\\cprocio\scan\CUENTA PÚBLICA\CUENTA PUBLICA 2015\Cuenta Pública 6TO bimestre 2015\Información presupuestal y programatica\[NOMBRE - 01 - 12 - ANEXOS(2)  6to bimestre.xlsx]BALANZA'!$H$61</f>
    </oc>
    <nc r="D17">
      <f>+'\\cprocio\scan\CUENTA PÚBLICA\CUENTA PUBLICA 2015\Cuenta Pública 6TO bimestre 2015\Información presupuestal y programatica\[NOMBRE - 01 - 12 - ANEXOS(2)  6to bimestre.xlsx]BALANZA'!$H$61</f>
    </nc>
  </rcc>
  <rcc rId="1282" sId="1">
    <oc r="D18">
      <f>+'\\cprocio\scan\CUENTA PÚBLICA\CUENTA PUBLICA 2015\Cuenta Pública 6TO bimestre 2015\Información presupuestal y programatica\[NOMBRE - 01 - 12 - ANEXOS(2)  6to bimestre.xlsx]BALANZA'!$H$62</f>
    </oc>
    <nc r="D18">
      <f>+'\\cprocio\scan\CUENTA PÚBLICA\CUENTA PUBLICA 2015\Cuenta Pública 6TO bimestre 2015\Información presupuestal y programatica\[NOMBRE - 01 - 12 - ANEXOS(2)  6to bimestre.xlsx]BALANZA'!$H$62</f>
    </nc>
  </rcc>
  <rcc rId="1283" sId="1">
    <oc r="I20">
      <f>+'\\cprocio\scan\CUENTA PÚBLICA\CUENTA PUBLICA 2015\Cuenta Pública 6TO bimestre 2015\Información presupuestal y programatica\[NOMBRE - 01 - 12 - ANEXOS(2)  6to bimestre.xlsx]BALANZA'!$H$72</f>
    </oc>
    <nc r="I20">
      <f>+'\\cprocio\scan\CUENTA PÚBLICA\CUENTA PUBLICA 2015\Cuenta Pública 6TO bimestre 2015\Información presupuestal y programatica\[NOMBRE - 01 - 12 - ANEXOS(2)  6to bimestre.xlsx]BALANZA'!$H$72</f>
    </nc>
  </rcc>
  <rcc rId="1284" sId="1">
    <o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oc>
    <n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nc>
  </rcc>
  <rcc rId="1285" sId="1">
    <oc r="I49">
      <f>+'\\cprocio\scan\CUENTA PÚBLICA\CUENTA PUBLICA 2015\Cuenta Pública 6TO bimestre 2015\Información presupuestal y programatica\[NOMBRE - 01 - 12 - ANEXOS(2)  6to bimestre.xlsx]BALANZA'!$H$74</f>
    </oc>
    <nc r="I49">
      <f>+'\\cprocio\scan\CUENTA PÚBLICA\CUENTA PUBLICA 2015\Cuenta Pública 6TO bimestre 2015\Información presupuestal y programatica\[NOMBRE - 01 - 12 - ANEXOS(2)  6to bimestre.xlsx]BALANZA'!$H$74</f>
    </nc>
  </rcc>
  <rcc rId="1286" sId="2">
    <oc r="D18">
      <f>+'\\cprocio\scan\CUENTA PÚBLICA\CUENTA PUBLICA 2015\Cuenta Pública 6TO bimestre 2015\Información presupuestal y programatica\[NOMBRE - 01 - 12 - ANEXOS(2)  6to bimestre.xlsx]BALANZA'!$H$16+'\\cprocio\scan\CUENTA PÚBLICA\CUENTA PUBLICA 2015\Cuenta Pública 6TO bimestre 2015\Información presupuestal y programatica\[NOMBRE - 01 - 12 - ANEXOS(2)  6to bimestre.xlsx]BALANZA'!$H$17</f>
    </oc>
    <nc r="D18">
      <f>+'\\cprocio\scan\CUENTA PÚBLICA\CUENTA PUBLICA 2015\Cuenta Pública 6TO bimestre 2015\Información presupuestal y programatica\[NOMBRE - 01 - 12 - ANEXOS(2)  6to bimestre.xlsx]BALANZA'!$H$16+'\\cprocio\scan\CUENTA PÚBLICA\CUENTA PUBLICA 2015\Cuenta Pública 6TO bimestre 2015\Información presupuestal y programatica\[NOMBRE - 01 - 12 - ANEXOS(2)  6to bimestre.xlsx]BALANZA'!$H$17</f>
    </nc>
  </rcc>
  <rcc rId="1287" sId="2">
    <oc r="D19">
      <f>+'\\cprocio\scan\CUENTA PÚBLICA\CUENTA PUBLICA 2015\Cuenta Pública 6TO bimestre 2015\Información presupuestal y programatica\[NOMBRE - 01 - 12 - ANEXOS(2)  6to bimestre.xlsx]BALANZA'!$H$18</f>
    </oc>
    <nc r="D19">
      <f>+'\\cprocio\scan\CUENTA PÚBLICA\CUENTA PUBLICA 2015\Cuenta Pública 6TO bimestre 2015\Información presupuestal y programatica\[NOMBRE - 01 - 12 - ANEXOS(2)  6to bimestre.xlsx]BALANZA'!$H$18</f>
    </nc>
  </rcc>
  <rcc rId="1288" sId="2">
    <oc r="D22">
      <f>+'\\cprocio\scan\CUENTA PÚBLICA\CUENTA PUBLICA 2015\Cuenta Pública 6TO bimestre 2015\Información presupuestal y programatica\[NOMBRE - 01 - 12 - ANEXOS(2)  6to bimestre.xlsx]BALANZA'!$H$19</f>
    </oc>
    <nc r="D22">
      <f>+'\\cprocio\scan\CUENTA PÚBLICA\CUENTA PUBLICA 2015\Cuenta Pública 6TO bimestre 2015\Información presupuestal y programatica\[NOMBRE - 01 - 12 - ANEXOS(2)  6to bimestre.xlsx]BALANZA'!$H$19</f>
    </nc>
  </rcc>
  <rcc rId="1289" sId="2">
    <oc r="I18">
      <f>+'\\cprocio\scan\CUENTA PÚBLICA\CUENTA PUBLICA 2015\Cuenta Pública 6TO bimestre 2015\Información presupuestal y programatica\[NOMBRE - 01 - 12 - ANEXOS(2)  6to bimestre.xlsx]BALANZA'!$H$39</f>
    </oc>
    <nc r="I18">
      <f>+'\\cprocio\scan\CUENTA PÚBLICA\CUENTA PUBLICA 2015\Cuenta Pública 6TO bimestre 2015\Información presupuestal y programatica\[NOMBRE - 01 - 12 - ANEXOS(2)  6to bimestre.xlsx]BALANZA'!$H$39</f>
    </nc>
  </rcc>
  <rcc rId="1290" sId="2">
    <oc r="D33">
      <f>+'\\cprocio\scan\CUENTA PÚBLICA\CUENTA PUBLICA 2015\Cuenta Pública 6TO bimestre 2015\Información presupuestal y programatica\[NOMBRE - 01 - 12 - ANEXOS(2)  6to bimestre.xlsx]BALANZA'!$H$25</f>
    </oc>
    <nc r="D33">
      <f>+'\\cprocio\scan\CUENTA PÚBLICA\CUENTA PUBLICA 2015\Cuenta Pública 6TO bimestre 2015\Información presupuestal y programatica\[NOMBRE - 01 - 12 - ANEXOS(2)  6to bimestre.xlsx]BALANZA'!$H$25</f>
    </nc>
  </rcc>
  <rcc rId="1291" sId="2">
    <oc r="D34">
      <f>+'\\cprocio\scan\CUENTA PÚBLICA\CUENTA PUBLICA 2015\Cuenta Pública 6TO bimestre 2015\Información presupuestal y programatica\[NOMBRE - 01 - 12 - ANEXOS(2)  6to bimestre.xlsx]BALANZA'!$H$24</f>
    </oc>
    <nc r="D34">
      <f>+'\\cprocio\scan\CUENTA PÚBLICA\CUENTA PUBLICA 2015\Cuenta Pública 6TO bimestre 2015\Información presupuestal y programatica\[NOMBRE - 01 - 12 - ANEXOS(2)  6to bimestre.xlsx]BALANZA'!$H$24</f>
    </nc>
  </rcc>
  <rcc rId="1292" sId="2">
    <oc r="D37">
      <f>+'\\cprocio\scan\CUENTA PÚBLICA\CUENTA PUBLICA 2015\Cuenta Pública 6TO bimestre 2015\Información presupuestal y programatica\[NOMBRE - 01 - 12 - ANEXOS(2)  6to bimestre.xlsx]BALANZA'!$H$29</f>
    </oc>
    <nc r="D37">
      <f>+'\\cprocio\scan\CUENTA PÚBLICA\CUENTA PUBLICA 2015\Cuenta Pública 6TO bimestre 2015\Información presupuestal y programatica\[NOMBRE - 01 - 12 - ANEXOS(2)  6to bimestre.xlsx]BALANZA'!$H$29</f>
    </nc>
  </rcc>
  <rcc rId="1293" sId="5">
    <oc r="F19">
      <f>+'\\cprocio\scan\CUENTA PÚBLICA\CUENTA PUBLICA 2015\Cuenta Pública 6TO bimestre 2015\Información presupuestal y programatica\[NOMBRE - 01 - 12 - ANEXOS(2)  6to bimestre.xlsx]BALANZA'!$F$18</f>
    </oc>
    <nc r="F19">
      <f>+'\\cprocio\scan\CUENTA PÚBLICA\CUENTA PUBLICA 2015\Cuenta Pública 6TO bimestre 2015\Información presupuestal y programatica\[NOMBRE - 01 - 12 - ANEXOS(2)  6to bimestre.xlsx]BALANZA'!$F$18</f>
    </nc>
  </rcc>
  <rcc rId="1294" sId="5">
    <oc r="E22">
      <f>+'\\cprocio\scan\CUENTA PÚBLICA\CUENTA PUBLICA 2015\Cuenta Pública 6TO bimestre 2015\Información presupuestal y programatica\[NOMBRE - 01 - 12 - ANEXOS(2)  6to bimestre.xlsx]BALANZA'!$E$19</f>
    </oc>
    <nc r="E22">
      <f>+'\\cprocio\scan\CUENTA PÚBLICA\CUENTA PUBLICA 2015\Cuenta Pública 6TO bimestre 2015\Información presupuestal y programatica\[NOMBRE - 01 - 12 - ANEXOS(2)  6to bimestre.xlsx]BALANZA'!$E$19</f>
    </nc>
  </rcc>
  <rcc rId="1295" sId="5">
    <oc r="F22">
      <f>+'\\cprocio\scan\CUENTA PÚBLICA\CUENTA PUBLICA 2015\Cuenta Pública 6TO bimestre 2015\Información presupuestal y programatica\[NOMBRE - 01 - 12 - ANEXOS(2)  6to bimestre.xlsx]BALANZA'!$F$19</f>
    </oc>
    <nc r="F22">
      <f>+'\\cprocio\scan\CUENTA PÚBLICA\CUENTA PUBLICA 2015\Cuenta Pública 6TO bimestre 2015\Información presupuestal y programatica\[NOMBRE - 01 - 12 - ANEXOS(2)  6to bimestre.xlsx]BALANZA'!$F$19</f>
    </nc>
  </rcc>
  <rcc rId="1296" sId="5">
    <oc r="E34">
      <f>+'\\cprocio\scan\CUENTA PÚBLICA\CUENTA PUBLICA 2015\Cuenta Pública 6TO bimestre 2015\Información presupuestal y programatica\[NOMBRE - 01 - 12 - ANEXOS(2)  6to bimestre.xlsx]BALANZA'!$E$31</f>
    </oc>
    <nc r="E34">
      <f>+'\\cprocio\scan\CUENTA PÚBLICA\CUENTA PUBLICA 2015\Cuenta Pública 6TO bimestre 2015\Información presupuestal y programatica\[NOMBRE - 01 - 12 - ANEXOS(2)  6to bimestre.xlsx]BALANZA'!$E$31</f>
    </nc>
  </rcc>
  <rcc rId="1297" sId="12">
    <oc r="G10">
      <f>SUM(G11:G17)</f>
    </oc>
    <nc r="G10">
      <f>ROUND(SUM(G11:G17),0)</f>
    </nc>
  </rcc>
  <rcc rId="1298" sId="12">
    <oc r="G18">
      <f>SUM(G19:G27)</f>
    </oc>
    <nc r="G18">
      <f>ROUND(SUM(G19:G27),0)</f>
    </nc>
  </rcc>
  <rcc rId="1299" sId="12">
    <oc r="G28">
      <f>SUM(G29:G37)</f>
    </oc>
    <nc r="G28">
      <f>ROUND(SUM(G29:G37),0)</f>
    </nc>
  </rcc>
  <rcc rId="1300" sId="12">
    <oc r="G84">
      <f>IF(CAdmon!G22=COG!G82," ","ERROR")</f>
    </oc>
    <nc r="G84">
      <f>IF(CAdmon!G22=COG!G82," ","ERROR")</f>
    </nc>
  </rcc>
  <rcc rId="1301" sId="12" numFmtId="4">
    <nc r="G60">
      <v>1024130</v>
    </nc>
  </rcc>
  <rcc rId="1302" sId="12">
    <nc r="H60">
      <f>+G60</f>
    </nc>
  </rcc>
  <rcc rId="1303" sId="12">
    <oc r="I41">
      <f>+F41-G41</f>
    </oc>
    <nc r="I41">
      <f>+F41-G41</f>
    </nc>
  </rcc>
  <rcc rId="1304" sId="12">
    <oc r="I60">
      <f>+F60-G60</f>
    </oc>
    <nc r="I60">
      <f>+F60-G60</f>
    </nc>
  </rcc>
  <rcc rId="1305" sId="12">
    <oc r="H38">
      <f>SUM(H39:H47)</f>
    </oc>
    <nc r="H38">
      <f>ROUND(SUM(H39:H47),0)</f>
    </nc>
  </rcc>
  <rcc rId="1306" sId="12">
    <oc r="E38">
      <f>SUM(E39:E47)</f>
    </oc>
    <nc r="E38">
      <f>ROUND(SUM(E39:E47),0)</f>
    </nc>
  </rcc>
  <rcc rId="1307" sId="12">
    <oc r="G38">
      <f>SUM(G39:G47)</f>
    </oc>
    <nc r="G38">
      <f>ROUND(SUM(G39:G47),0)</f>
    </nc>
  </rcc>
  <rcc rId="1308" sId="12" numFmtId="4">
    <oc r="G41">
      <v>2398000</v>
    </oc>
    <nc r="G41">
      <v>26564345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9" sId="12">
    <oc r="G11">
      <f>1397894.13+1790.73</f>
    </oc>
    <nc r="G11">
      <f>1397894+1791</f>
    </nc>
  </rcc>
  <rcc rId="1310" sId="12">
    <oc r="H10">
      <f>SUM(H11:H17)</f>
    </oc>
    <nc r="H10">
      <f>ROUND(SUM(H11:H17),0)</f>
    </nc>
  </rcc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COG!$A$1:$I$82</formula>
    <oldFormula>COG!$A$1:$I$82</oldFormula>
  </rdn>
  <rdn rId="0" localSheetId="12" customView="1" name="Z_F388B5A1_DF76_4934_8DC7_9C571D76D22E_.wvu.Cols" hidden="1" oldHidden="1">
    <formula>COG!$J:$O</formula>
    <oldFormula>COG!$J:$O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2" sId="12">
    <oc r="F58">
      <f>+D58+E58</f>
    </oc>
    <nc r="F58">
      <f>SUM(F59:F61)</f>
    </nc>
  </rcc>
  <rcc rId="1323" sId="12">
    <oc r="E58">
      <f>SUM(E59:E61)</f>
    </oc>
    <nc r="E58">
      <f>SUM(E59:E61)</f>
    </nc>
  </rcc>
  <rcc rId="1324" sId="1">
    <oc r="I13">
      <f>+'\\cprocio\scan\CUENTA PÚBLICA\CUENTA PUBLICA 2015\Cuenta Pública 6TO bimestre 2015\Información presupuestal y programatica\[NOMBRE - 01 - 12 - ANEXOS(2)  6to bimestre.xlsx]BALANZA'!$H$69</f>
    </oc>
    <nc r="I13">
      <f>+'\\cprocio\scan\CUENTA PÚBLICA\CUENTA PUBLICA 2015\Cuenta Pública 6TO bimestre 2015\Información presupuestal y programatica\[NOMBRE - 01 - 12 - ANEXOS(2)  6to bimestre.xlsx]BALANZA'!$H$69</f>
    </nc>
  </rcc>
  <rcc rId="1325" sId="1">
    <oc r="I14">
      <f>+'\\cprocio\scan\CUENTA PÚBLICA\CUENTA PUBLICA 2015\Cuenta Pública 6TO bimestre 2015\Información presupuestal y programatica\[NOMBRE - 01 - 12 - ANEXOS(2)  6to bimestre.xlsx]BALANZA'!$H$70</f>
    </oc>
    <nc r="I14">
      <f>+'\\cprocio\scan\CUENTA PÚBLICA\CUENTA PUBLICA 2015\Cuenta Pública 6TO bimestre 2015\Información presupuestal y programatica\[NOMBRE - 01 - 12 - ANEXOS(2)  6to bimestre.xlsx]BALANZA'!$H$70</f>
    </nc>
  </rcc>
  <rcc rId="1326" sId="1">
    <oc r="I15">
      <f>+'\\cprocio\scan\CUENTA PÚBLICA\CUENTA PUBLICA 2015\Cuenta Pública 6TO bimestre 2015\Información presupuestal y programatica\[NOMBRE - 01 - 12 - ANEXOS(2)  6to bimestre.xlsx]BALANZA'!$H$71</f>
    </oc>
    <nc r="I15">
      <f>+'\\cprocio\scan\CUENTA PÚBLICA\CUENTA PUBLICA 2015\Cuenta Pública 6TO bimestre 2015\Información presupuestal y programatica\[NOMBRE - 01 - 12 - ANEXOS(2)  6to bimestre.xlsx]BALANZA'!$H$71</f>
    </nc>
  </rcc>
  <rcc rId="1327" sId="1">
    <oc r="D16">
      <f>+'\\cprocio\scan\CUENTA PÚBLICA\CUENTA PUBLICA 2015\Cuenta Pública 6TO bimestre 2015\Información presupuestal y programatica\[NOMBRE - 01 - 12 - ANEXOS(2)  6to bimestre.xlsx]BALANZA'!$H$60</f>
    </oc>
    <nc r="D16">
      <f>+'\\cprocio\scan\CUENTA PÚBLICA\CUENTA PUBLICA 2015\Cuenta Pública 6TO bimestre 2015\Información presupuestal y programatica\[NOMBRE - 01 - 12 - ANEXOS(2)  6to bimestre.xlsx]BALANZA'!$H$60</f>
    </nc>
  </rcc>
  <rcc rId="1328" sId="1">
    <oc r="D17">
      <f>+'\\cprocio\scan\CUENTA PÚBLICA\CUENTA PUBLICA 2015\Cuenta Pública 6TO bimestre 2015\Información presupuestal y programatica\[NOMBRE - 01 - 12 - ANEXOS(2)  6to bimestre.xlsx]BALANZA'!$H$61</f>
    </oc>
    <nc r="D17">
      <f>+'\\cprocio\scan\CUENTA PÚBLICA\CUENTA PUBLICA 2015\Cuenta Pública 6TO bimestre 2015\Información presupuestal y programatica\[NOMBRE - 01 - 12 - ANEXOS(2)  6to bimestre.xlsx]BALANZA'!$H$61</f>
    </nc>
  </rcc>
  <rcc rId="1329" sId="1">
    <oc r="D18">
      <f>+'\\cprocio\scan\CUENTA PÚBLICA\CUENTA PUBLICA 2015\Cuenta Pública 6TO bimestre 2015\Información presupuestal y programatica\[NOMBRE - 01 - 12 - ANEXOS(2)  6to bimestre.xlsx]BALANZA'!$H$62</f>
    </oc>
    <nc r="D18">
      <f>+'\\cprocio\scan\CUENTA PÚBLICA\CUENTA PUBLICA 2015\Cuenta Pública 6TO bimestre 2015\Información presupuestal y programatica\[NOMBRE - 01 - 12 - ANEXOS(2)  6to bimestre.xlsx]BALANZA'!$H$62</f>
    </nc>
  </rcc>
  <rcc rId="1330" sId="1">
    <oc r="I20">
      <f>+'\\cprocio\scan\CUENTA PÚBLICA\CUENTA PUBLICA 2015\Cuenta Pública 6TO bimestre 2015\Información presupuestal y programatica\[NOMBRE - 01 - 12 - ANEXOS(2)  6to bimestre.xlsx]BALANZA'!$H$72</f>
    </oc>
    <nc r="I20">
      <f>+'\\cprocio\scan\CUENTA PÚBLICA\CUENTA PUBLICA 2015\Cuenta Pública 6TO bimestre 2015\Información presupuestal y programatica\[NOMBRE - 01 - 12 - ANEXOS(2)  6to bimestre.xlsx]BALANZA'!$H$72</f>
    </nc>
  </rcc>
  <rcc rId="1331" sId="1">
    <o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oc>
    <n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nc>
  </rcc>
  <rcc rId="1332" sId="1">
    <oc r="I49">
      <f>+'\\cprocio\scan\CUENTA PÚBLICA\CUENTA PUBLICA 2015\Cuenta Pública 6TO bimestre 2015\Información presupuestal y programatica\[NOMBRE - 01 - 12 - ANEXOS(2)  6to bimestre.xlsx]BALANZA'!$H$74</f>
    </oc>
    <nc r="I49">
      <f>+'\\cprocio\scan\CUENTA PÚBLICA\CUENTA PUBLICA 2015\Cuenta Pública 6TO bimestre 2015\Información presupuestal y programatica\[NOMBRE - 01 - 12 - ANEXOS(2)  6to bimestre.xlsx]BALANZA'!$H$74</f>
    </nc>
  </rcc>
  <rcc rId="1333" sId="2">
    <oc r="D18">
      <f>+'\\cprocio\scan\CUENTA PÚBLICA\CUENTA PUBLICA 2015\Cuenta Pública 6TO bimestre 2015\Información presupuestal y programatica\[NOMBRE - 01 - 12 - ANEXOS(2)  6to bimestre.xlsx]BALANZA'!$H$16+'\\cprocio\scan\CUENTA PÚBLICA\CUENTA PUBLICA 2015\Cuenta Pública 6TO bimestre 2015\Información presupuestal y programatica\[NOMBRE - 01 - 12 - ANEXOS(2)  6to bimestre.xlsx]BALANZA'!$H$17</f>
    </oc>
    <nc r="D18">
      <f>+'\\cprocio\scan\CUENTA PÚBLICA\CUENTA PUBLICA 2015\Cuenta Pública 6TO bimestre 2015\Información presupuestal y programatica\[NOMBRE - 01 - 12 - ANEXOS(2)  6to bimestre.xlsx]BALANZA'!$H$16+'\\cprocio\scan\CUENTA PÚBLICA\CUENTA PUBLICA 2015\Cuenta Pública 6TO bimestre 2015\Información presupuestal y programatica\[NOMBRE - 01 - 12 - ANEXOS(2)  6to bimestre.xlsx]BALANZA'!$H$17</f>
    </nc>
  </rcc>
  <rcc rId="1334" sId="2">
    <oc r="D19">
      <f>+'\\cprocio\scan\CUENTA PÚBLICA\CUENTA PUBLICA 2015\Cuenta Pública 6TO bimestre 2015\Información presupuestal y programatica\[NOMBRE - 01 - 12 - ANEXOS(2)  6to bimestre.xlsx]BALANZA'!$H$18</f>
    </oc>
    <nc r="D19">
      <f>+'\\cprocio\scan\CUENTA PÚBLICA\CUENTA PUBLICA 2015\Cuenta Pública 6TO bimestre 2015\Información presupuestal y programatica\[NOMBRE - 01 - 12 - ANEXOS(2)  6to bimestre.xlsx]BALANZA'!$H$18</f>
    </nc>
  </rcc>
  <rcc rId="1335" sId="2">
    <oc r="D22">
      <f>+'\\cprocio\scan\CUENTA PÚBLICA\CUENTA PUBLICA 2015\Cuenta Pública 6TO bimestre 2015\Información presupuestal y programatica\[NOMBRE - 01 - 12 - ANEXOS(2)  6to bimestre.xlsx]BALANZA'!$H$19</f>
    </oc>
    <nc r="D22">
      <f>+'\\cprocio\scan\CUENTA PÚBLICA\CUENTA PUBLICA 2015\Cuenta Pública 6TO bimestre 2015\Información presupuestal y programatica\[NOMBRE - 01 - 12 - ANEXOS(2)  6to bimestre.xlsx]BALANZA'!$H$19</f>
    </nc>
  </rcc>
  <rcc rId="1336" sId="2">
    <oc r="I18">
      <f>+'\\cprocio\scan\CUENTA PÚBLICA\CUENTA PUBLICA 2015\Cuenta Pública 6TO bimestre 2015\Información presupuestal y programatica\[NOMBRE - 01 - 12 - ANEXOS(2)  6to bimestre.xlsx]BALANZA'!$H$39</f>
    </oc>
    <nc r="I18">
      <f>+'\\cprocio\scan\CUENTA PÚBLICA\CUENTA PUBLICA 2015\Cuenta Pública 6TO bimestre 2015\Información presupuestal y programatica\[NOMBRE - 01 - 12 - ANEXOS(2)  6to bimestre.xlsx]BALANZA'!$H$39</f>
    </nc>
  </rcc>
  <rcc rId="1337" sId="2">
    <oc r="D33">
      <f>+'\\cprocio\scan\CUENTA PÚBLICA\CUENTA PUBLICA 2015\Cuenta Pública 6TO bimestre 2015\Información presupuestal y programatica\[NOMBRE - 01 - 12 - ANEXOS(2)  6to bimestre.xlsx]BALANZA'!$H$25</f>
    </oc>
    <nc r="D33">
      <f>+'\\cprocio\scan\CUENTA PÚBLICA\CUENTA PUBLICA 2015\Cuenta Pública 6TO bimestre 2015\Información presupuestal y programatica\[NOMBRE - 01 - 12 - ANEXOS(2)  6to bimestre.xlsx]BALANZA'!$H$25</f>
    </nc>
  </rcc>
  <rcc rId="1338" sId="2">
    <oc r="D34">
      <f>+'\\cprocio\scan\CUENTA PÚBLICA\CUENTA PUBLICA 2015\Cuenta Pública 6TO bimestre 2015\Información presupuestal y programatica\[NOMBRE - 01 - 12 - ANEXOS(2)  6to bimestre.xlsx]BALANZA'!$H$24</f>
    </oc>
    <nc r="D34">
      <f>+'\\cprocio\scan\CUENTA PÚBLICA\CUENTA PUBLICA 2015\Cuenta Pública 6TO bimestre 2015\Información presupuestal y programatica\[NOMBRE - 01 - 12 - ANEXOS(2)  6to bimestre.xlsx]BALANZA'!$H$24</f>
    </nc>
  </rcc>
  <rcc rId="1339" sId="2">
    <oc r="D37">
      <f>+'\\cprocio\scan\CUENTA PÚBLICA\CUENTA PUBLICA 2015\Cuenta Pública 6TO bimestre 2015\Información presupuestal y programatica\[NOMBRE - 01 - 12 - ANEXOS(2)  6to bimestre.xlsx]BALANZA'!$H$29</f>
    </oc>
    <nc r="D37">
      <f>+'\\cprocio\scan\CUENTA PÚBLICA\CUENTA PUBLICA 2015\Cuenta Pública 6TO bimestre 2015\Información presupuestal y programatica\[NOMBRE - 01 - 12 - ANEXOS(2)  6to bimestre.xlsx]BALANZA'!$H$29</f>
    </nc>
  </rcc>
  <rcc rId="1340" sId="5">
    <oc r="F19">
      <f>+'\\cprocio\scan\CUENTA PÚBLICA\CUENTA PUBLICA 2015\Cuenta Pública 6TO bimestre 2015\Información presupuestal y programatica\[NOMBRE - 01 - 12 - ANEXOS(2)  6to bimestre.xlsx]BALANZA'!$F$18</f>
    </oc>
    <nc r="F19">
      <f>+'\\cprocio\scan\CUENTA PÚBLICA\CUENTA PUBLICA 2015\Cuenta Pública 6TO bimestre 2015\Información presupuestal y programatica\[NOMBRE - 01 - 12 - ANEXOS(2)  6to bimestre.xlsx]BALANZA'!$F$18</f>
    </nc>
  </rcc>
  <rcc rId="1341" sId="5">
    <oc r="E22">
      <f>+'\\cprocio\scan\CUENTA PÚBLICA\CUENTA PUBLICA 2015\Cuenta Pública 6TO bimestre 2015\Información presupuestal y programatica\[NOMBRE - 01 - 12 - ANEXOS(2)  6to bimestre.xlsx]BALANZA'!$E$19</f>
    </oc>
    <nc r="E22">
      <f>+'\\cprocio\scan\CUENTA PÚBLICA\CUENTA PUBLICA 2015\Cuenta Pública 6TO bimestre 2015\Información presupuestal y programatica\[NOMBRE - 01 - 12 - ANEXOS(2)  6to bimestre.xlsx]BALANZA'!$E$19</f>
    </nc>
  </rcc>
  <rcc rId="1342" sId="5">
    <oc r="F22">
      <f>+'\\cprocio\scan\CUENTA PÚBLICA\CUENTA PUBLICA 2015\Cuenta Pública 6TO bimestre 2015\Información presupuestal y programatica\[NOMBRE - 01 - 12 - ANEXOS(2)  6to bimestre.xlsx]BALANZA'!$F$19</f>
    </oc>
    <nc r="F22">
      <f>+'\\cprocio\scan\CUENTA PÚBLICA\CUENTA PUBLICA 2015\Cuenta Pública 6TO bimestre 2015\Información presupuestal y programatica\[NOMBRE - 01 - 12 - ANEXOS(2)  6to bimestre.xlsx]BALANZA'!$F$19</f>
    </nc>
  </rcc>
  <rcc rId="1343" sId="5">
    <oc r="E34">
      <f>+'\\cprocio\scan\CUENTA PÚBLICA\CUENTA PUBLICA 2015\Cuenta Pública 6TO bimestre 2015\Información presupuestal y programatica\[NOMBRE - 01 - 12 - ANEXOS(2)  6to bimestre.xlsx]BALANZA'!$E$31</f>
    </oc>
    <nc r="E34">
      <f>+'\\cprocio\scan\CUENTA PÚBLICA\CUENTA PUBLICA 2015\Cuenta Pública 6TO bimestre 2015\Información presupuestal y programatica\[NOMBRE - 01 - 12 - ANEXOS(2)  6to bimestre.xlsx]BALANZA'!$E$31</f>
    </nc>
  </rcc>
  <rcc rId="1344" sId="2">
    <oc r="I48">
      <f>+'\\cprocio\scan\CUENTA PÚBLICA\CUENTA PUBLICA 2015\Cuenta Pública 6TO bimestre 2015\Información contable\[NOMBRE - 01 - 12(1) 6to bimestre.xlsx]EDO ORG Y APL ACUM'!$L$38</f>
    </oc>
    <nc r="I48">
      <f>+'\\cprocio\scan\CUENTA PÚBLICA\CUENTA PUBLICA 2015\Cuenta Pública 6TO bimestre 2015\Información contable\[NOMBRE - 01 - 12(1) 6to bimestre.xlsx]EDO ORG Y APL ACUM'!$L$38</f>
    </nc>
  </rcc>
  <rcc rId="1345" sId="8">
    <oc r="O17">
      <f>+'\\cprocio\scan\CUENTA PÚBLICA\CUENTA PUBLICA 2015\Cuenta Pública 6TO bimestre 2015\Información contable\[NOMBRE - 01 - 12(1) 6to bimestre.xlsx]EDO ORG Y APL ACUM'!$F$35</f>
    </oc>
    <nc r="O17">
      <f>+'\\cprocio\scan\CUENTA PÚBLICA\CUENTA PUBLICA 2015\Cuenta Pública 6TO bimestre 2015\Información contable\[NOMBRE - 01 - 12(1) 6to bimestre.xlsx]EDO ORG Y APL ACUM'!$F$35</f>
    </nc>
  </rcc>
  <rcc rId="1346" sId="8">
    <oc r="O22">
      <f>+'\\cprocio\scan\CUENTA PÚBLICA\CUENTA PUBLICA 2015\Cuenta Pública 6TO bimestre 2015\Información contable\[NOMBRE - 01 - 12(1) 6to bimestre.xlsx]EDO ORG Y APL ACUM'!$M$35</f>
    </oc>
    <nc r="O22">
      <f>+'\\cprocio\scan\CUENTA PÚBLICA\CUENTA PUBLICA 2015\Cuenta Pública 6TO bimestre 2015\Información contable\[NOMBRE - 01 - 12(1) 6to bimestre.xlsx]EDO ORG Y APL ACUM'!$M$35</f>
    </nc>
  </rcc>
  <rcc rId="1347" sId="2">
    <oc r="I52">
      <f>+'\\cprocio\scan\CUENTA PÚBLICA\CUENTA PUBLICA 2015\Cuenta Pública 6TO bimestre 2015\Información contable\[NOMBRE - 01 - 12(1) 6to bimestre.xlsx]EDO ING Y EGR ACUM'!$K$52</f>
    </oc>
    <nc r="I52">
      <f>+'\\cprocio\scan\CUENTA PÚBLICA\CUENTA PUBLICA 2015\Cuenta Pública 6TO bimestre 2015\Información contable\[NOMBRE - 01 - 12(1) 6to bimestre.xlsx]EDO ING Y EGR ACUM'!$K$52</f>
    </nc>
  </rcc>
  <rcc rId="1348" sId="2">
    <oc r="I53">
      <f>+'\\cprocio\scan\CUENTA PÚBLICA\CUENTA PUBLICA 2015\Cuenta Pública 6TO bimestre 2015\Información contable\[NOMBRE - 01 - 12(1) 6to bimestre.xlsx]EDO SIT FRA'!$I$29</f>
    </oc>
    <nc r="I53">
      <f>+'\\cprocio\scan\CUENTA PÚBLICA\CUENTA PUBLICA 2015\Cuenta Pública 6TO bimestre 2015\Información contable\[NOMBRE - 01 - 12(1) 6to bimestre.xlsx]EDO SIT FRA'!$I$29</f>
    </nc>
  </rcc>
  <rcc rId="1349" sId="12" numFmtId="4">
    <oc r="F60">
      <v>1024130</v>
    </oc>
    <nc r="F60">
      <v>0</v>
    </nc>
  </rcc>
  <rcc rId="1350" sId="12" numFmtId="4">
    <nc r="E60">
      <v>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1" sId="2" numFmtId="4">
    <oc r="D19">
      <f>+'\\CPROCIO\scan\CUENTA PÚBLICA\CUENTA PUBLICA 2015\Cuenta Pública 5TO bimestre 2015\Información presupuestal y programatica\[NOMBRE - 01 - 12 - ANEXOS(2)  5to bimestre.xlsx]BALANZA'!$H$18</f>
    </oc>
    <nc r="D19">
      <f>+'\\cprocio\scan\CUENTA PÚBLICA\CUENTA PUBLICA 2015\Cuenta Pública 6TO bimestre 2015\Información presupuestal y programatica\[NOMBRE - 01 - 12 - ANEXOS(2)  6to bimestre.xlsx]BALANZA'!$H$18</f>
    </nc>
  </rcc>
  <rcc rId="732" sId="2">
    <oc r="D22">
      <f>+'\\CPROCIO\scan\CUENTA PÚBLICA\CUENTA PUBLICA 2015\Cuenta Pública 5TO bimestre 2015\Información presupuestal y programatica\[NOMBRE - 01 - 12 - ANEXOS(2)  5to bimestre.xlsx]BALANZA'!$H$19</f>
    </oc>
    <nc r="D22">
      <f>+'\\cprocio\scan\CUENTA PÚBLICA\CUENTA PUBLICA 2015\Cuenta Pública 6TO bimestre 2015\Información presupuestal y programatica\[NOMBRE - 01 - 12 - ANEXOS(2)  6to bimestre.xlsx]BALANZA'!$H$19</f>
    </nc>
  </rcc>
  <rcc rId="733" sId="2">
    <oc r="D33">
      <f>+'\\CPROCIO\scan\CUENTA PÚBLICA\CUENTA PUBLICA 2015\Cuenta Pública 5TO bimestre 2015\Información presupuestal y programatica\[NOMBRE - 01 - 12 - ANEXOS(2)  5to bimestre.xlsx]BALANZA'!$H$25</f>
    </oc>
    <nc r="D33">
      <f>+'\\cprocio\scan\CUENTA PÚBLICA\CUENTA PUBLICA 2015\Cuenta Pública 6TO bimestre 2015\Información presupuestal y programatica\[NOMBRE - 01 - 12 - ANEXOS(2)  6to bimestre.xlsx]BALANZA'!$H$25</f>
    </nc>
  </rcc>
  <rcc rId="734" sId="2">
    <oc r="D34">
      <f>+'\\CPROCIO\scan\CUENTA PÚBLICA\CUENTA PUBLICA 2015\Cuenta Pública 5TO bimestre 2015\Información presupuestal y programatica\[NOMBRE - 01 - 12 - ANEXOS(2)  5to bimestre.xlsx]BALANZA'!$H$24</f>
    </oc>
    <nc r="D34">
      <f>+'\\cprocio\scan\CUENTA PÚBLICA\CUENTA PUBLICA 2015\Cuenta Pública 6TO bimestre 2015\Información presupuestal y programatica\[NOMBRE - 01 - 12 - ANEXOS(2)  6to bimestre.xlsx]BALANZA'!$H$24</f>
    </nc>
  </rcc>
  <rcc rId="735" sId="2">
    <oc r="D37">
      <f>+'\\CPROCIO\scan\CUENTA PÚBLICA\CUENTA PUBLICA 2015\Cuenta Pública 5TO bimestre 2015\Información presupuestal y programatica\[NOMBRE - 01 - 12 - ANEXOS(2)  5to bimestre.xlsx]BALANZA'!$H$29</f>
    </oc>
    <nc r="D37">
      <f>+'\\cprocio\scan\CUENTA PÚBLICA\CUENTA PUBLICA 2015\Cuenta Pública 6TO bimestre 2015\Información presupuestal y programatica\[NOMBRE - 01 - 12 - ANEXOS(2)  6to bimestre.xlsx]BALANZA'!$H$29</f>
    </nc>
  </rcc>
  <rcc rId="736" sId="2">
    <oc r="I48">
      <f>+'\\CPROCIO\scan\CUENTA PÚBLICA\CUENTA PUBLICA 2015\Cuenta Pública 5TO bimestre 2015\Información contable\[NOMBRE - 01 - 12(1) 5to bimestre.xlsx]EDO ORG Y APL ACUM'!$L$41</f>
    </oc>
    <nc r="I48">
      <f>+'\\cprocio\scan\CUENTA PÚBLICA\CUENTA PUBLICA 2015\Cuenta Pública 6TO bimestre 2015\Información contable\[NOMBRE - 01 - 12(1) 6to bimestre.xlsx]EDO ORG Y APL ACUM'!$L$38</f>
    </nc>
  </rcc>
  <rcc rId="737" sId="2">
    <oc r="I52">
      <f>+'\\CPROCIO\scan\CUENTA PÚBLICA\CUENTA PUBLICA 2015\Cuenta Pública 5TO bimestre 2015\Información contable\[NOMBRE - 01 - 12(1) 5to bimestre.xlsx]EDO ING Y EGR ACUM'!$K$52</f>
    </oc>
    <nc r="I52">
      <f>+'\\cprocio\scan\CUENTA PÚBLICA\CUENTA PUBLICA 2015\Cuenta Pública 6TO bimestre 2015\Información contable\[NOMBRE - 01 - 12(1) 6to bimestre.xlsx]EDO ING Y EGR ACUM'!$K$52</f>
    </nc>
  </rcc>
  <rcc rId="738" sId="2">
    <oc r="I53">
      <f>+'\\CPROCIO\scan\CUENTA PÚBLICA\CUENTA PUBLICA 2015\Cuenta Pública 5TO bimestre 2015\Información contable\[NOMBRE - 01 - 12(1) 5to bimestre.xlsx]EDO SIT FRA'!$I$29</f>
    </oc>
    <nc r="I53">
      <f>+'\\cprocio\scan\CUENTA PÚBLICA\CUENTA PUBLICA 2015\Cuenta Pública 6TO bimestre 2015\Información contable\[NOMBRE - 01 - 12(1) 6to bimestre.xlsx]EDO SIT FRA'!$I$29</f>
    </nc>
  </rcc>
  <rcc rId="739" sId="2">
    <oc r="D18">
      <f>+'\\CPROCIO\scan\CUENTA PÚBLICA\CUENTA PUBLICA 2015\Cuenta Pública 5TO bimestre 2015\Información presupuestal y programatica\[NOMBRE - 01 - 12 - ANEXOS(2)  5to bimestre.xlsx]BALANZA'!$H$16+'\\CPROCIO\scan\CUENTA PÚBLICA\CUENTA PUBLICA 2015\Cuenta Pública 5TO bimestre 2015\Información presupuestal y programatica\[NOMBRE - 01 - 12 - ANEXOS(2)  5to bimestre.xlsx]BALANZA'!$H$17</f>
    </oc>
    <nc r="D18">
      <f>+'\\cprocio\scan\CUENTA PÚBLICA\CUENTA PUBLICA 2015\Cuenta Pública 6TO bimestre 2015\Información presupuestal y programatica\[NOMBRE - 01 - 12 - ANEXOS(2)  6to bimestre.xlsx]BALANZA'!$H$16+'\\cprocio\scan\CUENTA PÚBLICA\CUENTA PUBLICA 2015\Cuenta Pública 6TO bimestre 2015\Información presupuestal y programatica\[NOMBRE - 01 - 12 - ANEXOS(2)  6to bimestre.xlsx]BALANZA'!$H$17</f>
    </nc>
  </rcc>
  <rcc rId="740" sId="2" numFmtId="4">
    <oc r="I25">
      <v>0</v>
    </oc>
    <nc r="I25">
      <f>+'\\cprocio\scan\CUENTA PÚBLICA\CUENTA PUBLICA 2015\Cuenta Pública 6TO bimestre 2015\Información presupuestal y programatica\[NOMBRE - 01 - 12 - ANEXOS(2)  6to bimestre.xlsx]BALANZA'!$H$39</f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B37:I37" start="0" length="0">
    <dxf>
      <border>
        <bottom style="thin">
          <color indexed="64"/>
        </bottom>
      </border>
    </dxf>
  </rfmt>
  <rfmt sheetId="12" sqref="B61:I61" start="0" length="0">
    <dxf>
      <border>
        <bottom style="thin">
          <color indexed="64"/>
        </bottom>
      </border>
    </dxf>
  </rfmt>
  <rfmt sheetId="12" sqref="B37:I37" start="0" length="0">
    <dxf>
      <border>
        <bottom/>
      </border>
    </dxf>
  </rfmt>
  <rfmt sheetId="12" sqref="B61:I61" start="0" length="0">
    <dxf>
      <border>
        <bottom/>
      </border>
    </dxf>
  </rfmt>
  <rcv guid="{F388B5A1-DF76-4934-8DC7-9C571D76D22E}" action="delete"/>
  <rdn rId="0" localSheetId="1" customView="1" name="Z_F388B5A1_DF76_4934_8DC7_9C571D76D22E_.wvu.PrintArea" hidden="1" oldHidden="1">
    <formula>EA!$A$1:$K$63</formula>
    <oldFormula>EA!$A$1:$K$63</oldFormula>
  </rdn>
  <rdn rId="0" localSheetId="2" customView="1" name="Z_F388B5A1_DF76_4934_8DC7_9C571D76D22E_.wvu.PrintArea" hidden="1" oldHidden="1">
    <formula>ESF!$A$1:$L$75</formula>
    <oldFormula>ESF!$A$1:$L$75</oldFormula>
  </rdn>
  <rdn rId="0" localSheetId="3" customView="1" name="Z_F388B5A1_DF76_4934_8DC7_9C571D76D22E_.wvu.PrintArea" hidden="1" oldHidden="1">
    <formula>ECSF!$A$1:$K$64</formula>
    <oldFormula>ECSF!$A$1:$K$64</oldFormula>
  </rdn>
  <rdn rId="0" localSheetId="5" customView="1" name="Z_F388B5A1_DF76_4934_8DC7_9C571D76D22E_.wvu.PrintArea" hidden="1" oldHidden="1">
    <formula>EAA!$A$1:$I$45</formula>
    <oldFormula>EAA!$A$1:$I$45</oldFormula>
  </rdn>
  <rdn rId="0" localSheetId="6" customView="1" name="Z_F388B5A1_DF76_4934_8DC7_9C571D76D22E_.wvu.PrintArea" hidden="1" oldHidden="1">
    <formula>EADP!$A$1:$J$54</formula>
    <oldFormula>EADP!$A$1:$J$54</oldFormula>
  </rdn>
  <rdn rId="0" localSheetId="7" customView="1" name="Z_F388B5A1_DF76_4934_8DC7_9C571D76D22E_.wvu.PrintArea" hidden="1" oldHidden="1">
    <formula>EVHP!$A$1:$I$48</formula>
    <oldFormula>EVHP!$A$1:$I$48</oldFormula>
  </rdn>
  <rdn rId="0" localSheetId="8" customView="1" name="Z_F388B5A1_DF76_4934_8DC7_9C571D76D22E_.wvu.PrintArea" hidden="1" oldHidden="1">
    <formula>EFE!$A$1:$Q$57</formula>
    <oldFormula>EFE!$A$1:$Q$57</oldFormula>
  </rdn>
  <rdn rId="0" localSheetId="10" customView="1" name="Z_F388B5A1_DF76_4934_8DC7_9C571D76D22E_.wvu.PrintArea" hidden="1" oldHidden="1">
    <formula>CAdmon!$A$1:$I$23</formula>
    <oldFormula>CAdmon!$A$1:$I$23</oldFormula>
  </rdn>
  <rdn rId="0" localSheetId="12" customView="1" name="Z_F388B5A1_DF76_4934_8DC7_9C571D76D22E_.wvu.PrintArea" hidden="1" oldHidden="1">
    <formula>COG!$A$1:$I$82</formula>
    <oldFormula>COG!$A$1:$I$82</oldFormula>
  </rdn>
  <rdn rId="0" localSheetId="12" customView="1" name="Z_F388B5A1_DF76_4934_8DC7_9C571D76D22E_.wvu.Cols" hidden="1" oldHidden="1">
    <formula>COG!$J:$O</formula>
    <oldFormula>COG!$J:$O</oldFormula>
  </rdn>
  <rdn rId="0" localSheetId="20" customView="1" name="Z_F388B5A1_DF76_4934_8DC7_9C571D76D22E_.wvu.Cols" hidden="1" oldHidden="1">
    <formula>'Rel Cta Banc'!$C:$C</formula>
    <oldFormula>'Rel Cta Banc'!$C:$C</oldFormula>
  </rdn>
  <rcv guid="{F388B5A1-DF76-4934-8DC7-9C571D76D22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1" sId="3">
    <oc r="D30">
      <f>IF(ESF!D33&lt;ESF!E33,ESF!E33-ESF!D33,0)</f>
    </oc>
    <nc r="D30">
      <f>IF(ESF!D33&lt;ESF!E33,ESF!E33-ESF!D33,0)</f>
    </nc>
  </rcc>
  <rcc rId="742" sId="3">
    <oc r="D31">
      <f>IF(ESF!D34&lt;ESF!E34,ESF!E34-ESF!D34,0)</f>
    </oc>
    <nc r="D31">
      <f>IF(ESF!D34&lt;ESF!E34,ESF!E34-ESF!D34,0)</f>
    </nc>
  </rcc>
  <rcc rId="743" sId="3">
    <oc r="D32">
      <f>IF(ESF!D35&lt;ESF!E35,ESF!E35-ESF!D35,0)</f>
    </oc>
    <nc r="D32">
      <f>IF(ESF!D35&lt;ESF!E35,ESF!E35-ESF!D35,0)</f>
    </nc>
  </rcc>
  <rcc rId="744" sId="3">
    <oc r="D33">
      <f>IF(ESF!D36&lt;ESF!E36,ESF!E36-ESF!D36,0)</f>
    </oc>
    <nc r="D33">
      <f>IF(ESF!D36&lt;ESF!E36,ESF!E36-ESF!D36,0)</f>
    </nc>
  </rcc>
  <rcc rId="745" sId="3">
    <oc r="D19">
      <f>IF(ESF!D19&lt;ESF!E19,ESF!E19-ESF!D19,0)</f>
    </oc>
    <nc r="D19">
      <f>IF(ESF!D19&lt;ESF!E19,ESF!E19-ESF!D19,0)</f>
    </nc>
  </rcc>
  <rcc rId="746" sId="3">
    <oc r="D20">
      <f>IF(ESF!D20&lt;ESF!E20,ESF!E20-ESF!D20,0)</f>
    </oc>
    <nc r="D20">
      <f>IF(ESF!D20&lt;ESF!E20,ESF!E20-ESF!D20,0)</f>
    </nc>
  </rcc>
  <rcc rId="747" sId="3">
    <oc r="D21">
      <f>IF(ESF!D21&lt;ESF!E21,ESF!E21-ESF!D21,0)</f>
    </oc>
    <nc r="D21">
      <f>IF(ESF!D21&lt;ESF!E21,ESF!E21-ESF!D21,0)</f>
    </nc>
  </rcc>
  <rcc rId="748" sId="3">
    <oc r="D22">
      <f>IF(ESF!D22&lt;ESF!E22,ESF!E22-ESF!D22,0)</f>
    </oc>
    <nc r="D22">
      <f>IF(ESF!D22&lt;ESF!E22,ESF!E22-ESF!D22,0)</f>
    </nc>
  </rcc>
  <rcc rId="749" sId="2" numFmtId="4">
    <oc r="I18">
      <v>0</v>
    </oc>
    <nc r="I18">
      <f>+'\\cprocio\scan\CUENTA PÚBLICA\CUENTA PUBLICA 2015\Cuenta Pública 6TO bimestre 2015\Información presupuestal y programatica\[NOMBRE - 01 - 12 - ANEXOS(2)  6to bimestre.xlsx]BALANZA'!$H$39</f>
    </nc>
  </rcc>
  <rcc rId="750" sId="2" numFmtId="4">
    <oc r="I25">
      <f>+'\\cprocio\scan\CUENTA PÚBLICA\CUENTA PUBLICA 2015\Cuenta Pública 6TO bimestre 2015\Información presupuestal y programatica\[NOMBRE - 01 - 12 - ANEXOS(2)  6to bimestre.xlsx]BALANZA'!$H$39</f>
    </oc>
    <nc r="I25">
      <v>0</v>
    </nc>
  </rcc>
  <rcc rId="751" sId="2" numFmtId="4">
    <oc r="J18">
      <v>39879</v>
    </oc>
    <nc r="J18">
      <v>20049.82</v>
    </nc>
  </rcc>
  <rcc rId="752" sId="2" numFmtId="4">
    <oc r="J25">
      <v>0</v>
    </oc>
    <nc r="J25">
      <v>19829.38</v>
    </nc>
  </rcc>
  <rcc rId="753" sId="3">
    <oc r="J16">
      <f>SUM(J18:J25)</f>
    </oc>
    <nc r="J16">
      <f>SUM(J18:J25)</f>
    </nc>
  </rcc>
  <rcc rId="754" sId="3" numFmtId="4">
    <oc r="J25">
      <v>39879</v>
    </oc>
    <nc r="J25">
      <f>IF(I25&gt;0,0,ESF!J25-ESF!I25)</f>
    </nc>
  </rcc>
  <rcc rId="755" sId="3">
    <oc r="J41">
      <f>IF(I41&gt;0,0,ESF!J47-ESF!I47)</f>
    </oc>
    <nc r="J41">
      <f>IF(I41&gt;0,0,ESF!J47-ESF!I47)</f>
    </nc>
  </rcc>
  <rcc rId="756" sId="3">
    <oc r="J42">
      <f>IF(I42&gt;0,0,ESF!J48-ESF!I48)</f>
    </oc>
    <nc r="J42">
      <f>IF(I42&gt;0,0,ESF!J48-ESF!I48)</f>
    </nc>
  </rcc>
  <rcc rId="757" sId="5">
    <oc r="F19">
      <f>+'\\CPROCIO\scan\CUENTA PÚBLICA\CUENTA PUBLICA 2015\Cuenta Pública 5TO bimestre 2015\Información presupuestal y programatica\[NOMBRE - 01 - 12 - ANEXOS(2)  5to bimestre.xlsx]BALANZA'!$F$18</f>
    </oc>
    <nc r="F19">
      <f>+'\\cprocio\scan\CUENTA PÚBLICA\CUENTA PUBLICA 2015\Cuenta Pública 6TO bimestre 2015\Información presupuestal y programatica\[NOMBRE - 01 - 12 - ANEXOS(2)  6to bimestre.xlsx]BALANZA'!$F$18</f>
    </nc>
  </rcc>
  <rcc rId="758" sId="5" numFmtId="4">
    <oc r="E22">
      <v>14600</v>
    </oc>
    <nc r="E22">
      <f>+'\\cprocio\scan\CUENTA PÚBLICA\CUENTA PUBLICA 2015\Cuenta Pública 6TO bimestre 2015\Información presupuestal y programatica\[NOMBRE - 01 - 12 - ANEXOS(2)  6to bimestre.xlsx]BALANZA'!$E$19</f>
    </nc>
  </rcc>
  <rcc rId="759" sId="5" numFmtId="4">
    <oc r="F22">
      <v>14600</v>
    </oc>
    <nc r="F22">
      <f>+'\\cprocio\scan\CUENTA PÚBLICA\CUENTA PUBLICA 2015\Cuenta Pública 6TO bimestre 2015\Información presupuestal y programatica\[NOMBRE - 01 - 12 - ANEXOS(2)  6to bimestre.xlsx]BALANZA'!$F$19</f>
    </nc>
  </rcc>
  <rcc rId="760" sId="5">
    <oc r="E30">
      <f>+'\\cprocio\CUENTAS ARMONIZADAS\Armonizada bimestral\[NOMBRE - 01 - 12 - ANEXOS(2)  4to bimestre.xlsx]BALANZA'!$E$25</f>
    </oc>
    <nc r="E30">
      <f>+ECSF!E30</f>
    </nc>
  </rcc>
  <rcc rId="761" sId="5" numFmtId="4">
    <oc r="E34">
      <v>487205.93</v>
    </oc>
    <nc r="E34">
      <f>+'\\cprocio\scan\CUENTA PÚBLICA\CUENTA PUBLICA 2015\Cuenta Pública 6TO bimestre 2015\Información presupuestal y programatica\[NOMBRE - 01 - 12 - ANEXOS(2)  6to bimestre.xlsx]BALANZA'!$E$31</f>
    </nc>
  </rcc>
  <rcc rId="762" sId="5" numFmtId="4">
    <oc r="E19">
      <f>+'\\CPROCIO\scan\CUENTA PÚBLICA\CUENTA PUBLICA 2015\Cuenta Pública 5TO bimestre 2015\Información presupuestal y programatica\[NOMBRE - 01 - 12 - ANEXOS(2)  5to bimestre.xlsx]BALANZA'!$E$18</f>
    </oc>
    <nc r="E19">
      <v>5652</v>
    </nc>
  </rcc>
  <rcc rId="763" sId="5">
    <oc r="K18">
      <f>IF(G18=ESF!D18," ","Error")</f>
    </oc>
    <nc r="K18">
      <f>IF(G18=ESF!D18," ","Error")</f>
    </nc>
  </rcc>
  <rcc rId="764" sId="5">
    <oc r="E18">
      <f>ROUND(34978349+25000,"0")</f>
    </oc>
    <nc r="E18">
      <f>ROUND(41878739.31+25000,"0")</f>
    </nc>
  </rcc>
  <rcc rId="765" sId="5">
    <oc r="F18">
      <f>ROUND(44304316+20000,"0")</f>
    </oc>
    <nc r="F18">
      <f>ROUND(51451363.45+25000,"0")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766" sheetId="10" source="K19:V30" destination="K21:V32" sourceSheetId="10"/>
  <rcc rId="767" sId="10">
    <nc r="K19">
      <v>0</v>
    </nc>
  </rcc>
  <rfmt sheetId="10" sqref="K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/>
        <right/>
        <top/>
        <bottom/>
      </border>
    </dxf>
  </rfmt>
  <rfmt sheetId="10" sqref="L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solid">
          <fgColor indexed="64"/>
          <bgColor rgb="FFFFFF00"/>
        </patternFill>
      </fill>
      <border diagonalUp="0" diagonalDown="0" outline="0">
        <left/>
        <right/>
        <top/>
        <bottom/>
      </border>
    </dxf>
  </rfmt>
  <rfmt sheetId="10" sqref="L19" start="0" length="0">
    <dxf>
      <font>
        <sz val="10"/>
      </font>
    </dxf>
  </rfmt>
  <rcc rId="768" sId="10" odxf="1" dxf="1" numFmtId="4">
    <nc r="L19">
      <v>2250000</v>
    </nc>
    <ndxf>
      <numFmt numFmtId="4" formatCode="#,##0.00"/>
    </ndxf>
  </rcc>
  <rfmt sheetId="10" sqref="N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/>
        <bottom/>
      </border>
    </dxf>
  </rfmt>
  <rfmt sheetId="10" sqref="Q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92D050"/>
        </patternFill>
      </fill>
      <border diagonalUp="0" diagonalDown="0" outline="0">
        <left/>
        <right/>
        <top/>
        <bottom/>
      </border>
    </dxf>
  </rfmt>
  <rcc rId="769" sId="10">
    <nc r="Q19">
      <f>+K19+N19</f>
    </nc>
  </rcc>
  <rfmt sheetId="10" sqref="O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/>
        <right/>
        <top/>
        <bottom/>
      </border>
    </dxf>
  </rfmt>
  <rfmt sheetId="10" sqref="P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/>
        <right/>
        <top/>
        <bottom/>
      </border>
    </dxf>
  </rfmt>
  <rcc rId="770" sId="10">
    <nc r="P19">
      <f>+N19-O19</f>
    </nc>
  </rcc>
  <rfmt sheetId="10" sqref="S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border diagonalUp="0" diagonalDown="0" outline="0">
        <left/>
        <right/>
        <top/>
        <bottom/>
      </border>
    </dxf>
  </rfmt>
  <rcc rId="771" sId="10">
    <nc r="S19">
      <f>+M19+P19</f>
    </nc>
  </rcc>
  <rcc rId="772" sId="10">
    <nc r="O19">
      <v>391702.56</v>
    </nc>
  </rcc>
  <rcc rId="773" sId="10">
    <nc r="N19">
      <v>393302.56</v>
    </nc>
  </rcc>
  <rfmt sheetId="10" sqref="T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/>
        <bottom/>
      </border>
    </dxf>
  </rfmt>
  <rfmt sheetId="10" xfDxf="1" sqref="U19" start="0" length="0"/>
  <rfmt sheetId="10" sqref="V19" start="0" length="0">
    <dxf>
      <font>
        <sz val="10"/>
        <color theme="1"/>
        <name val="Calibri"/>
        <scheme val="minor"/>
      </font>
      <numFmt numFmtId="4" formatCode="#,##0.00"/>
      <border outline="0">
        <bottom style="thin">
          <color indexed="64"/>
        </bottom>
      </border>
    </dxf>
  </rfmt>
  <rcc rId="774" sId="10">
    <nc r="V19">
      <f>Q19-S19+T19+U19</f>
    </nc>
  </rcc>
  <rcc rId="775" sId="10">
    <nc r="K20">
      <v>0</v>
    </nc>
  </rcc>
  <rfmt sheetId="10" sqref="K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</rfmt>
  <rfmt sheetId="10" sqref="L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solid">
          <fgColor indexed="64"/>
          <bgColor rgb="FFFFFF00"/>
        </patternFill>
      </fill>
      <border diagonalUp="0" diagonalDown="0" outline="0">
        <left/>
        <right/>
        <top/>
        <bottom/>
      </border>
    </dxf>
  </rfmt>
  <rcc rId="776" sId="10" odxf="1" dxf="1" numFmtId="4">
    <nc r="L20">
      <v>800000</v>
    </nc>
    <ndxf>
      <font>
        <sz val="10"/>
      </font>
      <numFmt numFmtId="4" formatCode="#,##0.00"/>
    </ndxf>
  </rcc>
  <rcc rId="777" sId="10" odxf="1" dxf="1" numFmtId="4">
    <nc r="M17">
      <f>+K17-L17</f>
    </nc>
    <ndxf>
      <font>
        <sz val="10"/>
        <color theme="1"/>
        <name val="Calibri"/>
        <scheme val="minor"/>
      </font>
      <numFmt numFmtId="2" formatCode="0.00"/>
    </ndxf>
  </rcc>
  <rfmt sheetId="10" sqref="M18" start="0" length="0">
    <dxf>
      <font>
        <sz val="10"/>
        <color theme="1"/>
        <name val="Calibri"/>
        <scheme val="minor"/>
      </font>
      <numFmt numFmtId="2" formatCode="0.00"/>
      <border outline="0">
        <bottom/>
      </border>
    </dxf>
  </rfmt>
  <rcc rId="778" sId="10">
    <nc r="M18">
      <f>+K18-L18</f>
    </nc>
  </rcc>
  <rcc rId="779" sId="10">
    <oc r="M13">
      <f>+K13-L13</f>
    </oc>
    <nc r="M13">
      <f>+K13-L13</f>
    </nc>
  </rcc>
  <rcc rId="780" sId="10">
    <nc r="N20">
      <v>974577.22</v>
    </nc>
  </rcc>
  <rfmt sheetId="10" sqref="N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</rfmt>
  <rfmt sheetId="10" sqref="Q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solid">
          <fgColor indexed="64"/>
          <bgColor rgb="FF92D050"/>
        </patternFill>
      </fill>
      <border diagonalUp="0" diagonalDown="0" outline="0">
        <left/>
        <right/>
        <top/>
        <bottom/>
      </border>
    </dxf>
  </rfmt>
  <rcc rId="781" sId="10">
    <nc r="Q20">
      <f>+K20+N20</f>
    </nc>
  </rcc>
  <rcc rId="782" sId="10">
    <nc r="O20">
      <v>972977.22</v>
    </nc>
  </rcc>
  <rfmt sheetId="10" sqref="O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/>
        <right/>
        <top/>
        <bottom/>
      </border>
    </dxf>
  </rfmt>
  <rfmt sheetId="10" sqref="P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</rfmt>
  <rcc rId="783" sId="10">
    <nc r="P20">
      <f>+N20-O20</f>
    </nc>
  </rcc>
  <rfmt sheetId="10" sqref="S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</rfmt>
  <rcc rId="784" sId="10">
    <nc r="S20">
      <f>+M20+P20</f>
    </nc>
  </rcc>
  <rfmt sheetId="10" sqref="R19:R20">
    <dxf>
      <fill>
        <patternFill patternType="solid">
          <bgColor rgb="FFFFFF00"/>
        </patternFill>
      </fill>
    </dxf>
  </rfmt>
  <rcc rId="785" sId="10" odxf="1" dxf="1" numFmtId="4">
    <nc r="R19">
      <v>391702.56</v>
    </nc>
    <ndxf>
      <font>
        <sz val="10"/>
        <color theme="1"/>
        <name val="Calibri"/>
        <scheme val="minor"/>
      </font>
      <numFmt numFmtId="4" formatCode="#,##0.00"/>
      <border outline="0">
        <bottom style="thin">
          <color indexed="64"/>
        </bottom>
      </border>
    </ndxf>
  </rcc>
  <rcc rId="786" sId="10" odxf="1" dxf="1" numFmtId="4">
    <nc r="R20">
      <v>972977.22</v>
    </nc>
    <ndxf>
      <font>
        <sz val="10"/>
        <color theme="1"/>
        <name val="Calibri"/>
        <scheme val="minor"/>
      </font>
      <numFmt numFmtId="4" formatCode="#,##0.00"/>
      <border outline="0">
        <bottom style="thin">
          <color indexed="64"/>
        </bottom>
      </border>
    </ndxf>
  </rcc>
  <rfmt sheetId="10" sqref="T19" start="0" length="0">
    <dxf>
      <font>
        <sz val="10"/>
      </font>
      <numFmt numFmtId="4" formatCode="#,##0.00"/>
    </dxf>
  </rfmt>
  <rcc rId="787" sId="10" numFmtId="4">
    <nc r="T19">
      <v>1224000</v>
    </nc>
  </rcc>
  <rfmt sheetId="10" sqref="U19" start="0" length="0">
    <dxf>
      <font>
        <sz val="10"/>
        <color theme="1"/>
        <name val="Calibri"/>
        <scheme val="minor"/>
      </font>
      <numFmt numFmtId="2" formatCode="0.00"/>
      <border outline="0">
        <bottom style="thin">
          <color indexed="64"/>
        </bottom>
      </border>
    </dxf>
  </rfmt>
  <rfmt sheetId="10" sqref="T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/>
        <bottom/>
      </border>
    </dxf>
  </rfmt>
  <rcc rId="788" sId="10" odxf="1" dxf="1" numFmtId="4">
    <nc r="T20">
      <v>1232000</v>
    </nc>
    <ndxf>
      <font>
        <sz val="10"/>
      </font>
      <numFmt numFmtId="4" formatCode="#,##0.00"/>
    </ndxf>
  </rcc>
  <rfmt sheetId="10" sqref="V20" start="0" length="0">
    <dxf>
      <font>
        <sz val="10"/>
        <color theme="1"/>
        <name val="Calibri"/>
        <scheme val="minor"/>
      </font>
      <numFmt numFmtId="4" formatCode="#,##0.00"/>
      <border outline="0">
        <bottom style="thin">
          <color indexed="64"/>
        </bottom>
      </border>
    </dxf>
  </rfmt>
  <rcc rId="789" sId="10">
    <nc r="V20">
      <f>Q20-S20+T20+U20</f>
    </nc>
  </rcc>
  <rcc rId="790" sId="10">
    <oc r="V21">
      <f>SUM(V9:V18)</f>
    </oc>
    <nc r="V21">
      <f>SUM(V9:V20)</f>
    </nc>
  </rcc>
  <rcc rId="791" sId="10">
    <oc r="U21">
      <f>SUM(U9:U18)</f>
    </oc>
    <nc r="U21">
      <f>SUM(U9:U20)</f>
    </nc>
  </rcc>
  <rcc rId="792" sId="10">
    <oc r="T21">
      <f>SUM(T9:T18)</f>
    </oc>
    <nc r="T21">
      <f>SUM(T9:T20)</f>
    </nc>
  </rcc>
  <rcc rId="793" sId="10">
    <oc r="S21">
      <f>SUM(S9:S18)</f>
    </oc>
    <nc r="S21">
      <f>SUM(S9:S20)</f>
    </nc>
  </rcc>
  <rcc rId="794" sId="10">
    <oc r="R21">
      <f>SUM(R9:R18)</f>
    </oc>
    <nc r="R21">
      <f>SUM(R9:R20)</f>
    </nc>
  </rcc>
  <rcc rId="795" sId="10">
    <oc r="Q21">
      <f>SUM(Q9:Q18)</f>
    </oc>
    <nc r="Q21">
      <f>SUM(Q9:Q20)</f>
    </nc>
  </rcc>
  <rcc rId="796" sId="10">
    <oc r="P21">
      <f>SUM(P9:P18)</f>
    </oc>
    <nc r="P21">
      <f>SUM(P9:P20)</f>
    </nc>
  </rcc>
  <rcc rId="797" sId="10">
    <oc r="O21">
      <f>SUM(O9:O18)</f>
    </oc>
    <nc r="O21">
      <f>SUM(O9:O20)</f>
    </nc>
  </rcc>
  <rcc rId="798" sId="10">
    <oc r="N21">
      <f>SUM(N9:N18)</f>
    </oc>
    <nc r="N21">
      <f>SUM(N9:N20)</f>
    </nc>
  </rcc>
  <rcc rId="799" sId="10">
    <oc r="M21">
      <f>SUM(M9:M18)</f>
    </oc>
    <nc r="M21">
      <f>SUM(M9:M20)</f>
    </nc>
  </rcc>
  <rcc rId="800" sId="10">
    <oc r="L21">
      <f>SUM(L9:L18)</f>
    </oc>
    <nc r="L21">
      <f>SUM(L9:L20)</f>
    </nc>
  </rcc>
  <rcc rId="801" sId="10">
    <oc r="K21">
      <f>SUM(K9:K18)</f>
    </oc>
    <nc r="K21">
      <f>SUM(K9:K20)</f>
    </nc>
  </rcc>
  <rcc rId="802" sId="10" numFmtId="4">
    <oc r="T28">
      <v>25214.26</v>
    </oc>
    <nc r="T28">
      <v>26783.73</v>
    </nc>
  </rcc>
  <rcc rId="803" sId="10" numFmtId="4">
    <oc r="T29">
      <v>537100</v>
    </oc>
    <nc r="T29">
      <v>530510</v>
    </nc>
  </rcc>
  <rcc rId="804" sId="10" numFmtId="4">
    <oc r="T30">
      <v>1</v>
    </oc>
    <nc r="T30">
      <v>2</v>
    </nc>
  </rcc>
  <rcc rId="805" sId="1">
    <oc r="I13">
      <f>+'\\Cprocio\scan\CUENTA PÚBLICA\CUENTA PUBLICA 2015\Cuenta Pública 6TO bimestre 2015\Información presupuestal y programatica\[NOMBRE - 01 - 12 - ANEXOS(2)  6to bimestre.xlsx]BALANZA'!$H$69</f>
    </oc>
    <nc r="I13">
      <f>+'\\Cprocio\scan\CUENTA PÚBLICA\CUENTA PUBLICA 2015\Cuenta Pública 6TO bimestre 2015\Información presupuestal y programatica\[NOMBRE - 01 - 12 - ANEXOS(2)  6to bimestre.xlsx]BALANZA'!$H$69</f>
    </nc>
  </rcc>
  <rcc rId="806" sId="1">
    <oc r="I14">
      <f>+'\\Cprocio\scan\CUENTA PÚBLICA\CUENTA PUBLICA 2015\Cuenta Pública 6TO bimestre 2015\Información presupuestal y programatica\[NOMBRE - 01 - 12 - ANEXOS(2)  6to bimestre.xlsx]BALANZA'!$H$70</f>
    </oc>
    <nc r="I14">
      <f>+'\\Cprocio\scan\CUENTA PÚBLICA\CUENTA PUBLICA 2015\Cuenta Pública 6TO bimestre 2015\Información presupuestal y programatica\[NOMBRE - 01 - 12 - ANEXOS(2)  6to bimestre.xlsx]BALANZA'!$H$70</f>
    </nc>
  </rcc>
  <rcc rId="807" sId="1">
    <oc r="I15">
      <f>+'\\Cprocio\scan\CUENTA PÚBLICA\CUENTA PUBLICA 2015\Cuenta Pública 6TO bimestre 2015\Información presupuestal y programatica\[NOMBRE - 01 - 12 - ANEXOS(2)  6to bimestre.xlsx]BALANZA'!$H$71</f>
    </oc>
    <nc r="I15">
      <f>+'\\Cprocio\scan\CUENTA PÚBLICA\CUENTA PUBLICA 2015\Cuenta Pública 6TO bimestre 2015\Información presupuestal y programatica\[NOMBRE - 01 - 12 - ANEXOS(2)  6to bimestre.xlsx]BALANZA'!$H$71</f>
    </nc>
  </rcc>
  <rcc rId="808" sId="1">
    <oc r="D16">
      <f>+'\\Cprocio\scan\CUENTA PÚBLICA\CUENTA PUBLICA 2015\Cuenta Pública 6TO bimestre 2015\Información presupuestal y programatica\[NOMBRE - 01 - 12 - ANEXOS(2)  6to bimestre.xlsx]BALANZA'!$H$60</f>
    </oc>
    <nc r="D16">
      <f>+'\\Cprocio\scan\CUENTA PÚBLICA\CUENTA PUBLICA 2015\Cuenta Pública 6TO bimestre 2015\Información presupuestal y programatica\[NOMBRE - 01 - 12 - ANEXOS(2)  6to bimestre.xlsx]BALANZA'!$H$60</f>
    </nc>
  </rcc>
  <rcc rId="809" sId="1">
    <oc r="D17">
      <f>+'\\Cprocio\scan\CUENTA PÚBLICA\CUENTA PUBLICA 2015\Cuenta Pública 6TO bimestre 2015\Información presupuestal y programatica\[NOMBRE - 01 - 12 - ANEXOS(2)  6to bimestre.xlsx]BALANZA'!$H$61</f>
    </oc>
    <nc r="D17">
      <f>+'\\Cprocio\scan\CUENTA PÚBLICA\CUENTA PUBLICA 2015\Cuenta Pública 6TO bimestre 2015\Información presupuestal y programatica\[NOMBRE - 01 - 12 - ANEXOS(2)  6to bimestre.xlsx]BALANZA'!$H$61</f>
    </nc>
  </rcc>
  <rcc rId="810" sId="1">
    <oc r="D18">
      <f>+'\\Cprocio\scan\CUENTA PÚBLICA\CUENTA PUBLICA 2015\Cuenta Pública 6TO bimestre 2015\Información presupuestal y programatica\[NOMBRE - 01 - 12 - ANEXOS(2)  6to bimestre.xlsx]BALANZA'!$H$62</f>
    </oc>
    <nc r="D18">
      <f>+'\\Cprocio\scan\CUENTA PÚBLICA\CUENTA PUBLICA 2015\Cuenta Pública 6TO bimestre 2015\Información presupuestal y programatica\[NOMBRE - 01 - 12 - ANEXOS(2)  6to bimestre.xlsx]BALANZA'!$H$62</f>
    </nc>
  </rcc>
  <rcc rId="811" sId="1">
    <oc r="I20">
      <f>+'\\Cprocio\scan\CUENTA PÚBLICA\CUENTA PUBLICA 2015\Cuenta Pública 6TO bimestre 2015\Información presupuestal y programatica\[NOMBRE - 01 - 12 - ANEXOS(2)  6to bimestre.xlsx]BALANZA'!$H$72</f>
    </oc>
    <nc r="I20">
      <f>+'\\Cprocio\scan\CUENTA PÚBLICA\CUENTA PUBLICA 2015\Cuenta Pública 6TO bimestre 2015\Información presupuestal y programatica\[NOMBRE - 01 - 12 - ANEXOS(2)  6to bimestre.xlsx]BALANZA'!$H$72</f>
    </nc>
  </rcc>
  <rcc rId="812" sId="1">
    <o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oc>
    <nc r="D23">
      <f>+'\\Cprocio\scan\CUENTA PÚBLICA\CUENTA PUBLICA 2015\Cuenta Pública 6TO bimestre 2015\Información presupuestal y programatica\[NOMBRE - 01 - 12 - ANEXOS(2)  6to bimestre.xlsx]BALANZA'!$H$57+'\\Cprocio\scan\CUENTA PÚBLICA\CUENTA PUBLICA 2015\Cuenta Pública 6TO bimestre 2015\Información presupuestal y programatica\[NOMBRE - 01 - 12 - ANEXOS(2)  6to bimestre.xlsx]BALANZA'!$H$58</f>
    </nc>
  </rcc>
  <rcc rId="813" sId="1">
    <oc r="I49">
      <f>+'\\Cprocio\scan\CUENTA PÚBLICA\CUENTA PUBLICA 2015\Cuenta Pública 6TO bimestre 2015\Información presupuestal y programatica\[NOMBRE - 01 - 12 - ANEXOS(2)  6to bimestre.xlsx]BALANZA'!$H$74</f>
    </oc>
    <nc r="I49">
      <f>+'\\Cprocio\scan\CUENTA PÚBLICA\CUENTA PUBLICA 2015\Cuenta Pública 6TO bimestre 2015\Información presupuestal y programatica\[NOMBRE - 01 - 12 - ANEXOS(2)  6to bimestre.xlsx]BALANZA'!$H$74</f>
    </nc>
  </rcc>
  <rcc rId="814" sId="10">
    <nc r="N26">
      <v>22500</v>
    </nc>
  </rcc>
  <rcc rId="815" sId="10">
    <nc r="O26">
      <v>2570.4699999999998</v>
    </nc>
  </rcc>
  <rcc rId="816" sId="10">
    <nc r="O27">
      <v>14910</v>
    </nc>
  </rcc>
  <rcc rId="817" sId="10">
    <nc r="O28">
      <f>+O27+O26</f>
    </nc>
  </rcc>
  <rcc rId="818" sId="10">
    <nc r="N29">
      <f>N26-O28</f>
    </nc>
  </rcc>
  <rcc rId="819" sId="10" odxf="1" dxf="1">
    <nc r="Q28">
      <f>U21-T31</f>
    </nc>
    <odxf>
      <numFmt numFmtId="0" formatCode="General"/>
    </odxf>
    <ndxf>
      <numFmt numFmtId="4" formatCode="#,##0.00"/>
    </ndxf>
  </rcc>
  <rcc rId="820" sId="10" xfDxf="1" dxf="1" numFmtId="4">
    <nc r="U19">
      <v>-19929.53</v>
    </nc>
    <ndxf>
      <font>
        <sz val="10"/>
      </font>
      <numFmt numFmtId="2" formatCode="0.00"/>
      <border outline="0">
        <bottom style="thin">
          <color indexed="64"/>
        </bottom>
      </border>
    </ndxf>
  </rcc>
  <rcc rId="821" sId="10">
    <nc r="U20">
      <v>14910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2" sId="7" numFmtId="4">
    <oc r="F30">
      <v>0</v>
    </oc>
    <nc r="F30">
      <f>ESF!I46</f>
    </nc>
  </rcc>
  <rcc rId="823" sId="7" numFmtId="4">
    <oc r="F31">
      <v>0</v>
    </oc>
    <nc r="F31">
      <f>ESF!I47</f>
    </nc>
  </rcc>
  <rcc rId="824" sId="7">
    <oc r="F36">
      <f>+ESF!I53</f>
    </oc>
    <nc r="F36">
      <f>+ESF!I53</f>
    </nc>
  </rcc>
  <rcc rId="825" sId="7" numFmtId="4">
    <oc r="F37">
      <v>0</v>
    </oc>
    <nc r="F37">
      <f>+ESF!I54</f>
    </nc>
  </rcc>
  <rcc rId="826" sId="7" numFmtId="4">
    <oc r="F38">
      <v>0</v>
    </oc>
    <nc r="F38">
      <f>+ESF!I55</f>
    </nc>
  </rcc>
  <rcc rId="827" sId="7">
    <oc r="F23">
      <f>+ESF!J53</f>
    </oc>
    <nc r="F23">
      <f>+ESF!J53</f>
    </nc>
  </rcc>
  <rcc rId="828" sId="7" numFmtId="4">
    <oc r="F24">
      <v>0</v>
    </oc>
    <nc r="F24">
      <f>+ESF!J54</f>
    </nc>
  </rcc>
  <rcc rId="829" sId="7" numFmtId="4">
    <oc r="F25">
      <v>0</v>
    </oc>
    <nc r="F25">
      <f>+ESF!J55</f>
    </nc>
  </rcc>
  <rcc rId="830" sId="7" numFmtId="4">
    <oc r="F19">
      <v>0</v>
    </oc>
    <nc r="F19">
      <f>+ESF!J49</f>
    </nc>
  </rcc>
  <rcc rId="831" sId="7" numFmtId="4">
    <oc r="F17">
      <v>0</v>
    </oc>
    <nc r="F17">
      <f>+ESF!J47</f>
    </nc>
  </rcc>
  <rcc rId="832" sId="7" numFmtId="4">
    <oc r="F18">
      <v>0</v>
    </oc>
    <nc r="F18">
      <f>+ESF!J48</f>
    </nc>
  </rcc>
  <rcc rId="833" sId="8">
    <oc r="S49">
      <f>IF(O48=ESF!D18," ","ERROR SALDO FINAL 2015")</f>
    </oc>
    <nc r="S49">
      <f>IF(O48=ESF!D18," ","ERROR SALDO FINAL 2015")</f>
    </nc>
  </rcc>
  <rfmt sheetId="8" sqref="G41" start="0" length="0">
    <dxf>
      <numFmt numFmtId="3" formatCode="#,##0"/>
      <protection locked="0"/>
    </dxf>
  </rfmt>
  <rcc rId="834" sId="8" numFmtId="4">
    <oc r="G42">
      <v>0</v>
    </oc>
    <nc r="G42">
      <f>+EA!I28</f>
    </nc>
  </rcc>
  <rcc rId="835" sId="8" numFmtId="4">
    <oc r="G43">
      <v>0</v>
    </oc>
    <nc r="G43">
      <f>+EA!I29</f>
    </nc>
  </rcc>
  <rcc rId="836" sId="8" numFmtId="4">
    <oc r="G44">
      <v>0</v>
    </oc>
    <nc r="G44">
      <f>+EA!I30</f>
    </nc>
  </rcc>
  <rfmt sheetId="8" sqref="G45" start="0" length="0">
    <dxf>
      <numFmt numFmtId="3" formatCode="#,##0"/>
      <protection locked="0"/>
    </dxf>
  </rfmt>
  <rcc rId="837" sId="8">
    <oc r="G18">
      <f>+EA!D16</f>
    </oc>
    <nc r="G18">
      <f>+EA!D16</f>
    </nc>
  </rcc>
  <rcc rId="838" sId="8">
    <oc r="G20">
      <f>+EA!D18</f>
    </oc>
    <nc r="G20">
      <f>+EA!D18</f>
    </nc>
  </rcc>
  <rcc rId="839" sId="8" numFmtId="4">
    <oc r="G21">
      <v>0</v>
    </oc>
    <nc r="G21">
      <f>+EA!D19</f>
    </nc>
  </rcc>
  <rcc rId="840" sId="8" numFmtId="4">
    <oc r="G22">
      <v>0</v>
    </oc>
    <nc r="G22">
      <f>+EA!D20</f>
    </nc>
  </rcc>
  <rcc rId="841" sId="8">
    <oc r="G24">
      <v>0</v>
    </oc>
    <nc r="G24">
      <f>+EA!D24</f>
    </nc>
  </rcc>
  <rcc rId="842" sId="8">
    <oc r="G25">
      <v>0</v>
    </oc>
    <nc r="G25">
      <f>+EA!D25</f>
    </nc>
  </rcc>
  <rcc rId="843" sId="8">
    <oc r="G29">
      <f>+EA!I14</f>
    </oc>
    <nc r="G29">
      <f>+EA!I14</f>
    </nc>
  </rcc>
  <rcc rId="844" sId="8">
    <oc r="G30">
      <f>+EA!I15</f>
    </oc>
    <nc r="G30">
      <f>+EA!I15</f>
    </nc>
  </rcc>
  <rcc rId="845" sId="8">
    <nc r="S26" t="inlineStr">
      <is>
        <t>+</t>
      </is>
    </nc>
  </rcc>
  <rcc rId="846" sId="8">
    <oc r="O22">
      <f>+'\\CPROCIO\scan\CUENTA PÚBLICA\CUENTA PUBLICA 2015\Cuenta Pública 5TO bimestre 2015\Información contable\[NOMBRE - 01 - 12(1) 5to bimestre.xlsx]EDO ORG Y APL ACUM'!$M$35</f>
    </oc>
    <nc r="O22">
      <f>+'\\cprocio\scan\CUENTA PÚBLICA\CUENTA PUBLICA 2015\Cuenta Pública 6TO bimestre 2015\Información contable\[NOMBRE - 01 - 12(1) 6to bimestre.xlsx]EDO ORG Y APL ACUM'!$M$35</f>
    </nc>
  </rcc>
  <rcc rId="847" sId="8">
    <oc r="O17">
      <f>+'\\CPROCIO\scan\CUENTA PÚBLICA\CUENTA PUBLICA 2015\Cuenta Pública 5TO bimestre 2015\Información contable\[NOMBRE - 01 - 12(1) 5to bimestre.xlsx]EDO ORG Y APL ACUM'!$F$35</f>
    </oc>
    <nc r="O17">
      <f>+'\\cprocio\scan\CUENTA PÚBLICA\CUENTA PUBLICA 2015\Cuenta Pública 6TO bimestre 2015\Información contable\[NOMBRE - 01 - 12(1) 6to bimestre.xlsx]EDO ORG Y APL ACUM'!$F$35</f>
    </nc>
  </rcc>
  <rcc rId="848" sId="8">
    <oc r="O29">
      <f>SUM(O30:O31)</f>
    </oc>
    <nc r="O29">
      <f>SUM(O30:O31)</f>
    </nc>
  </rcc>
  <rcc rId="849" sId="8" numFmtId="4">
    <oc r="G15">
      <v>0</v>
    </oc>
    <nc r="G15">
      <f>+EA!D13</f>
    </nc>
  </rcc>
  <rcc rId="850" sId="8">
    <oc r="G17">
      <v>0</v>
    </oc>
    <nc r="G17">
      <f>+EA!D15</f>
    </nc>
  </rcc>
  <rcc rId="851" sId="8" numFmtId="4">
    <oc r="G32">
      <v>0</v>
    </oc>
    <nc r="G32">
      <f>+EA!D30</f>
    </nc>
  </rcc>
  <rcc rId="852" sId="8" numFmtId="4">
    <oc r="G33">
      <v>0</v>
    </oc>
    <nc r="G33">
      <f>+EA!D31</f>
    </nc>
  </rcc>
  <rcc rId="853" sId="8">
    <oc r="G35">
      <v>0</v>
    </oc>
    <nc r="G35">
      <f>+EA!I21</f>
    </nc>
  </rcc>
  <rcc rId="854" sId="8">
    <oc r="G36">
      <v>0</v>
    </oc>
    <nc r="G36">
      <f>+EA!I22</f>
    </nc>
  </rcc>
  <rcc rId="855" sId="8">
    <oc r="G37">
      <v>0</v>
    </oc>
    <nc r="G37">
      <f>+EA!I23</f>
    </nc>
  </rcc>
  <rcc rId="856" sId="8">
    <oc r="G38">
      <v>0</v>
    </oc>
    <nc r="G38">
      <f>+EA!I24</f>
    </nc>
  </rcc>
  <rcc rId="857" sId="8">
    <oc r="G39">
      <v>0</v>
    </oc>
    <nc r="G39">
      <f>+EA!I25</f>
    </nc>
  </rcc>
  <rcc rId="858" sId="8">
    <oc r="G40">
      <v>0</v>
    </oc>
    <nc r="G40">
      <f>+EA!I26</f>
    </nc>
  </rcc>
  <rcc rId="859" sId="8">
    <oc r="G46">
      <v>0</v>
    </oc>
    <nc r="G46">
      <f>+EA!I49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9" numFmtId="4">
    <oc r="F14">
      <v>12510</v>
    </oc>
    <nc r="F14">
      <f>+EA!D16</f>
    </nc>
  </rcc>
  <rcc rId="861" sId="9" numFmtId="4">
    <oc r="F16">
      <v>25214</v>
    </oc>
    <nc r="F16">
      <f>+EA!D17</f>
    </nc>
  </rcc>
  <rcc rId="862" sId="9" numFmtId="4">
    <oc r="F18">
      <v>537101</v>
    </oc>
    <nc r="F18">
      <f>+EA!D18</f>
    </nc>
  </rcc>
  <rcc rId="863" sId="9" numFmtId="4">
    <oc r="F23">
      <v>8769145</v>
    </oc>
    <nc r="F23">
      <v>-11225145</v>
    </nc>
  </rcc>
  <rcc rId="864" sId="9" numFmtId="4">
    <oc r="F22">
      <v>-1046800</v>
    </oc>
    <nc r="F22">
      <v>-972977.22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0" sqref="K18:V18" start="0" length="0">
    <dxf>
      <border>
        <bottom/>
      </border>
    </dxf>
  </rfmt>
  <rfmt sheetId="10" sqref="Q19:V19" start="0" length="0">
    <dxf>
      <border>
        <bottom/>
      </border>
    </dxf>
  </rfmt>
  <rfmt sheetId="10" sqref="K20:V20" start="0" length="0">
    <dxf>
      <border>
        <bottom style="thin">
          <color indexed="64"/>
        </bottom>
      </border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" sId="9" numFmtId="4">
    <oc r="F22">
      <v>-972977.22</v>
    </oc>
    <nc r="F22">
      <v>-1050000</v>
    </nc>
  </rcc>
  <rcc rId="866" sId="9" numFmtId="4">
    <oc r="E22">
      <v>19248120.219999999</v>
    </oc>
    <nc r="E22">
      <v>20616000</v>
    </nc>
  </rcc>
  <rcc rId="867" sId="9" numFmtId="4">
    <oc r="F23">
      <v>-11225145</v>
    </oc>
    <nc r="F23">
      <v>11225145</v>
    </nc>
  </rcc>
  <rcc rId="868" sId="9">
    <oc r="H26">
      <f>SUM(H11+H12+H13+H14+H15+H18+H21+H22+H23+H24)</f>
    </oc>
    <nc r="H26">
      <f>SUM(H11+H12+H13+H14+H15+H18+H21+H22+H23+H24)</f>
    </nc>
  </rcc>
  <rcc rId="869" sId="9" numFmtId="4">
    <oc r="H23">
      <v>8769145</v>
    </oc>
    <nc r="H23">
      <f>+G23</f>
    </nc>
  </rcc>
  <rcc rId="870" sId="9" numFmtId="4">
    <oc r="I23">
      <v>8769144.6400000006</v>
    </oc>
    <nc r="I23">
      <f>+G23</f>
    </nc>
  </rcc>
  <rcc rId="871" sId="9" numFmtId="4">
    <oc r="F36">
      <v>12510</v>
    </oc>
    <nc r="F36">
      <f>+EA!D16</f>
    </nc>
  </rcc>
  <rcc rId="872" sId="9" numFmtId="4">
    <oc r="F38">
      <v>25214</v>
    </oc>
    <nc r="F38">
      <f>+EA!D17</f>
    </nc>
  </rcc>
  <rcc rId="873" sId="9" numFmtId="4">
    <oc r="F41">
      <v>537101</v>
    </oc>
    <nc r="F41">
      <f>+EA!D18</f>
    </nc>
  </rcc>
  <rcc rId="874" sId="9" numFmtId="4">
    <oc r="F43">
      <v>-1046800</v>
    </oc>
    <nc r="F43">
      <v>-1050000</v>
    </nc>
  </rcc>
  <rcc rId="875" sId="9" numFmtId="4">
    <oc r="E43">
      <f>+ROUND(19248120.22,"0")</f>
    </oc>
    <nc r="E43">
      <v>20616000</v>
    </nc>
  </rcc>
  <rcc rId="876" sId="9" numFmtId="4">
    <oc r="F44">
      <f>+ROUND(8769144.64,"0")</f>
    </oc>
    <nc r="F44">
      <v>11225145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" sId="10" numFmtId="4">
    <oc r="G12">
      <v>25939412</v>
    </oc>
    <nc r="G12">
      <v>32133090</v>
    </nc>
  </rcc>
  <rfmt sheetId="9" sqref="L26:L27">
    <dxf>
      <numFmt numFmtId="4" formatCode="#,##0.00"/>
    </dxf>
  </rfmt>
  <rfmt sheetId="9" sqref="L28" start="0" length="0">
    <dxf>
      <numFmt numFmtId="4" formatCode="#,##0.00"/>
    </dxf>
  </rfmt>
  <rcc rId="878" sId="9">
    <oc r="F43">
      <v>-1050000</v>
    </oc>
    <nc r="F43">
      <f>-1050000+2250000</f>
    </nc>
  </rcc>
  <rcc rId="879" sId="9">
    <oc r="F22">
      <v>-1050000</v>
    </oc>
    <nc r="F22">
      <f>-1050000+2250000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E9817DC4-8B54-415A-AAA7-032522DEDC14}" name="Usuario" id="-384672965" dateTime="2015-12-17T11:48:06"/>
  <userInfo guid="{C268AE93-A54B-426D-8F29-C997B576B1D8}" name="Usuario" id="-384654533" dateTime="2015-12-23T12:00:39"/>
</us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7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7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7030A0"/>
    <pageSetUpPr fitToPage="1"/>
  </sheetPr>
  <dimension ref="A1:AE152"/>
  <sheetViews>
    <sheetView topLeftCell="A9" zoomScale="90" zoomScaleNormal="90" zoomScaleSheetLayoutView="100" workbookViewId="0">
      <selection activeCell="D33" sqref="D33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58" customWidth="1"/>
    <col min="8" max="8" width="33.85546875" style="58" customWidth="1"/>
    <col min="9" max="10" width="20.5703125" style="17" customWidth="1"/>
    <col min="11" max="11" width="4.28515625" style="17" customWidth="1"/>
    <col min="12" max="31" width="11.42578125" style="540"/>
    <col min="32" max="16384" width="11.42578125" style="17"/>
  </cols>
  <sheetData>
    <row r="1" spans="1:31" s="16" customFormat="1" ht="12.75">
      <c r="A1" s="480"/>
      <c r="B1" s="481"/>
      <c r="C1" s="557" t="s">
        <v>427</v>
      </c>
      <c r="D1" s="557"/>
      <c r="E1" s="557"/>
      <c r="F1" s="557"/>
      <c r="G1" s="557"/>
      <c r="H1" s="557"/>
      <c r="I1" s="557"/>
      <c r="J1" s="481"/>
      <c r="K1" s="48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1" ht="12.75">
      <c r="A2" s="65"/>
      <c r="B2" s="19"/>
      <c r="C2" s="558" t="s">
        <v>80</v>
      </c>
      <c r="D2" s="558"/>
      <c r="E2" s="558"/>
      <c r="F2" s="558"/>
      <c r="G2" s="558"/>
      <c r="H2" s="558"/>
      <c r="I2" s="558"/>
      <c r="J2" s="19"/>
      <c r="K2" s="483"/>
    </row>
    <row r="3" spans="1:31" ht="12.75">
      <c r="A3" s="65"/>
      <c r="B3" s="19"/>
      <c r="C3" s="558" t="str">
        <f>+B71</f>
        <v>Del 1 de enero al 31 de diciembre de 2015</v>
      </c>
      <c r="D3" s="558"/>
      <c r="E3" s="558"/>
      <c r="F3" s="558"/>
      <c r="G3" s="558"/>
      <c r="H3" s="558"/>
      <c r="I3" s="558"/>
      <c r="J3" s="19"/>
      <c r="K3" s="483"/>
    </row>
    <row r="4" spans="1:31" ht="12.75">
      <c r="A4" s="65"/>
      <c r="B4" s="19"/>
      <c r="C4" s="558" t="s">
        <v>1</v>
      </c>
      <c r="D4" s="558"/>
      <c r="E4" s="558"/>
      <c r="F4" s="558"/>
      <c r="G4" s="558"/>
      <c r="H4" s="558"/>
      <c r="I4" s="558"/>
      <c r="J4" s="19"/>
      <c r="K4" s="483"/>
    </row>
    <row r="5" spans="1:31" ht="6" customHeight="1">
      <c r="A5" s="484"/>
      <c r="B5" s="453"/>
      <c r="C5" s="22"/>
      <c r="D5" s="22"/>
      <c r="E5" s="22"/>
      <c r="F5" s="22"/>
      <c r="G5" s="22"/>
      <c r="H5" s="22"/>
      <c r="I5" s="16"/>
      <c r="J5" s="16"/>
      <c r="K5" s="29"/>
    </row>
    <row r="6" spans="1:31" ht="16.5" customHeight="1">
      <c r="A6" s="484"/>
      <c r="B6" s="20" t="s">
        <v>4</v>
      </c>
      <c r="C6" s="559" t="s">
        <v>521</v>
      </c>
      <c r="D6" s="559"/>
      <c r="E6" s="559"/>
      <c r="F6" s="559"/>
      <c r="G6" s="559"/>
      <c r="H6" s="559"/>
      <c r="I6" s="559"/>
      <c r="J6" s="559"/>
      <c r="K6" s="29"/>
    </row>
    <row r="7" spans="1:31" s="16" customFormat="1" ht="3" customHeight="1">
      <c r="A7" s="484"/>
      <c r="B7" s="21"/>
      <c r="C7" s="21"/>
      <c r="D7" s="21"/>
      <c r="E7" s="21"/>
      <c r="F7" s="22"/>
      <c r="G7" s="18"/>
      <c r="H7" s="18"/>
      <c r="K7" s="29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pans="1:31" s="16" customFormat="1" ht="3" customHeight="1">
      <c r="A8" s="485"/>
      <c r="B8" s="23"/>
      <c r="C8" s="23"/>
      <c r="D8" s="24"/>
      <c r="E8" s="24"/>
      <c r="F8" s="25"/>
      <c r="G8" s="18"/>
      <c r="H8" s="18"/>
      <c r="K8" s="29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pans="1:31" s="55" customFormat="1" ht="20.100000000000001" customHeight="1">
      <c r="A9" s="54"/>
      <c r="B9" s="556" t="s">
        <v>76</v>
      </c>
      <c r="C9" s="556"/>
      <c r="D9" s="52">
        <v>2015</v>
      </c>
      <c r="E9" s="52">
        <v>2014</v>
      </c>
      <c r="F9" s="452"/>
      <c r="G9" s="556" t="s">
        <v>76</v>
      </c>
      <c r="H9" s="556"/>
      <c r="I9" s="52">
        <v>2015</v>
      </c>
      <c r="J9" s="52">
        <v>2014</v>
      </c>
      <c r="K9" s="53"/>
      <c r="L9" s="541"/>
      <c r="M9" s="541"/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1"/>
      <c r="Y9" s="541"/>
      <c r="Z9" s="541"/>
      <c r="AA9" s="541"/>
      <c r="AB9" s="541"/>
      <c r="AC9" s="541"/>
      <c r="AD9" s="541"/>
      <c r="AE9" s="541"/>
    </row>
    <row r="10" spans="1:31" s="16" customFormat="1" ht="3" customHeight="1">
      <c r="A10" s="26"/>
      <c r="B10" s="27"/>
      <c r="C10" s="27"/>
      <c r="D10" s="28"/>
      <c r="E10" s="28"/>
      <c r="F10" s="18"/>
      <c r="G10" s="18"/>
      <c r="H10" s="18"/>
      <c r="K10" s="29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pans="1:31" s="58" customFormat="1" ht="12.75">
      <c r="A11" s="56"/>
      <c r="B11" s="561" t="s">
        <v>81</v>
      </c>
      <c r="C11" s="561"/>
      <c r="D11" s="47"/>
      <c r="E11" s="47"/>
      <c r="F11" s="30"/>
      <c r="G11" s="561" t="s">
        <v>82</v>
      </c>
      <c r="H11" s="561"/>
      <c r="I11" s="47"/>
      <c r="J11" s="47"/>
      <c r="K11" s="57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2"/>
      <c r="W11" s="542"/>
      <c r="X11" s="542"/>
      <c r="Y11" s="542"/>
      <c r="Z11" s="542"/>
      <c r="AA11" s="542"/>
      <c r="AB11" s="542"/>
      <c r="AC11" s="542"/>
      <c r="AD11" s="542"/>
      <c r="AE11" s="542"/>
    </row>
    <row r="12" spans="1:31" ht="12.75">
      <c r="A12" s="32"/>
      <c r="B12" s="562" t="s">
        <v>83</v>
      </c>
      <c r="C12" s="562"/>
      <c r="D12" s="48">
        <f>SUM(D13:D20)</f>
        <v>569805.01</v>
      </c>
      <c r="E12" s="48">
        <f>SUM(E13:E20)</f>
        <v>27212</v>
      </c>
      <c r="F12" s="30"/>
      <c r="G12" s="561" t="s">
        <v>84</v>
      </c>
      <c r="H12" s="561"/>
      <c r="I12" s="48">
        <f>SUM(I13:I15)</f>
        <v>4544614.95</v>
      </c>
      <c r="J12" s="48">
        <f>SUM(J13:J15)</f>
        <v>4394303</v>
      </c>
      <c r="K12" s="59"/>
    </row>
    <row r="13" spans="1:31">
      <c r="A13" s="31"/>
      <c r="B13" s="560" t="s">
        <v>85</v>
      </c>
      <c r="C13" s="560"/>
      <c r="D13" s="60">
        <v>0</v>
      </c>
      <c r="E13" s="60">
        <v>0</v>
      </c>
      <c r="F13" s="30"/>
      <c r="G13" s="560" t="s">
        <v>86</v>
      </c>
      <c r="H13" s="560"/>
      <c r="I13" s="60">
        <f>+[1]BALANZA!$H$69</f>
        <v>3509338.1799999997</v>
      </c>
      <c r="J13" s="60">
        <v>3422515</v>
      </c>
      <c r="K13" s="59"/>
    </row>
    <row r="14" spans="1:31">
      <c r="A14" s="31"/>
      <c r="B14" s="560" t="s">
        <v>87</v>
      </c>
      <c r="C14" s="560"/>
      <c r="D14" s="60">
        <v>0</v>
      </c>
      <c r="E14" s="60">
        <v>0</v>
      </c>
      <c r="F14" s="30"/>
      <c r="G14" s="560" t="s">
        <v>88</v>
      </c>
      <c r="H14" s="560"/>
      <c r="I14" s="60">
        <f>+[1]BALANZA!$H$70</f>
        <v>455595.2</v>
      </c>
      <c r="J14" s="60">
        <v>375279</v>
      </c>
      <c r="K14" s="59"/>
    </row>
    <row r="15" spans="1:31" ht="12" customHeight="1">
      <c r="A15" s="31"/>
      <c r="B15" s="560" t="s">
        <v>89</v>
      </c>
      <c r="C15" s="560"/>
      <c r="D15" s="60">
        <v>0</v>
      </c>
      <c r="E15" s="60">
        <v>0</v>
      </c>
      <c r="F15" s="30"/>
      <c r="G15" s="560" t="s">
        <v>90</v>
      </c>
      <c r="H15" s="560"/>
      <c r="I15" s="60">
        <f>+[1]BALANZA!$H$71</f>
        <v>579681.57000000007</v>
      </c>
      <c r="J15" s="60">
        <v>596509</v>
      </c>
      <c r="K15" s="59"/>
    </row>
    <row r="16" spans="1:31" ht="12.75">
      <c r="A16" s="31"/>
      <c r="B16" s="560" t="s">
        <v>91</v>
      </c>
      <c r="C16" s="560"/>
      <c r="D16" s="60">
        <f>+[1]BALANZA!$H$60</f>
        <v>12510</v>
      </c>
      <c r="E16" s="60">
        <v>0</v>
      </c>
      <c r="F16" s="30"/>
      <c r="G16" s="454"/>
      <c r="H16" s="40"/>
      <c r="I16" s="61"/>
      <c r="J16" s="61"/>
      <c r="K16" s="59"/>
    </row>
    <row r="17" spans="1:11" ht="12.75">
      <c r="A17" s="31"/>
      <c r="B17" s="560" t="s">
        <v>92</v>
      </c>
      <c r="C17" s="560"/>
      <c r="D17" s="60">
        <f>+[1]BALANZA!$H$61</f>
        <v>26783.01</v>
      </c>
      <c r="E17" s="60">
        <v>27212</v>
      </c>
      <c r="F17" s="30"/>
      <c r="G17" s="561" t="s">
        <v>197</v>
      </c>
      <c r="H17" s="561"/>
      <c r="I17" s="48">
        <f>SUM(I18:I26)</f>
        <v>26564345</v>
      </c>
      <c r="J17" s="48">
        <f>SUM(J18:J26)</f>
        <v>15215403</v>
      </c>
      <c r="K17" s="59"/>
    </row>
    <row r="18" spans="1:11">
      <c r="A18" s="31"/>
      <c r="B18" s="560" t="s">
        <v>93</v>
      </c>
      <c r="C18" s="560"/>
      <c r="D18" s="60">
        <f>+[1]BALANZA!$H$62</f>
        <v>530512</v>
      </c>
      <c r="E18" s="60">
        <v>0</v>
      </c>
      <c r="F18" s="30"/>
      <c r="G18" s="560" t="s">
        <v>94</v>
      </c>
      <c r="H18" s="560"/>
      <c r="I18" s="60">
        <v>0</v>
      </c>
      <c r="J18" s="60">
        <v>0</v>
      </c>
      <c r="K18" s="59"/>
    </row>
    <row r="19" spans="1:11">
      <c r="A19" s="31"/>
      <c r="B19" s="560" t="s">
        <v>95</v>
      </c>
      <c r="C19" s="560"/>
      <c r="D19" s="60">
        <v>0</v>
      </c>
      <c r="E19" s="60">
        <v>0</v>
      </c>
      <c r="F19" s="30"/>
      <c r="G19" s="560" t="s">
        <v>96</v>
      </c>
      <c r="H19" s="560"/>
      <c r="I19" s="60">
        <v>0</v>
      </c>
      <c r="J19" s="60">
        <v>0</v>
      </c>
      <c r="K19" s="59"/>
    </row>
    <row r="20" spans="1:11" ht="52.5" customHeight="1">
      <c r="A20" s="31"/>
      <c r="B20" s="563" t="s">
        <v>97</v>
      </c>
      <c r="C20" s="563"/>
      <c r="D20" s="60">
        <v>0</v>
      </c>
      <c r="E20" s="60">
        <v>0</v>
      </c>
      <c r="F20" s="30"/>
      <c r="G20" s="560" t="s">
        <v>98</v>
      </c>
      <c r="H20" s="560"/>
      <c r="I20" s="60">
        <f>+[1]BALANZA!$H$72</f>
        <v>26564345</v>
      </c>
      <c r="J20" s="60">
        <v>15215403</v>
      </c>
      <c r="K20" s="59"/>
    </row>
    <row r="21" spans="1:11" ht="12.75">
      <c r="A21" s="32"/>
      <c r="B21" s="454"/>
      <c r="C21" s="40"/>
      <c r="D21" s="61"/>
      <c r="E21" s="61"/>
      <c r="F21" s="30"/>
      <c r="G21" s="560" t="s">
        <v>99</v>
      </c>
      <c r="H21" s="560"/>
      <c r="I21" s="60">
        <v>0</v>
      </c>
      <c r="J21" s="60">
        <v>0</v>
      </c>
      <c r="K21" s="59"/>
    </row>
    <row r="22" spans="1:11" ht="36" customHeight="1">
      <c r="A22" s="32"/>
      <c r="B22" s="562" t="s">
        <v>100</v>
      </c>
      <c r="C22" s="562"/>
      <c r="D22" s="48">
        <f>SUM(D23:D24)</f>
        <v>33041145.120000001</v>
      </c>
      <c r="E22" s="48">
        <f>SUM(E23:E24)</f>
        <v>28813453</v>
      </c>
      <c r="F22" s="30"/>
      <c r="G22" s="560" t="s">
        <v>101</v>
      </c>
      <c r="H22" s="560"/>
      <c r="I22" s="60">
        <v>0</v>
      </c>
      <c r="J22" s="60">
        <v>0</v>
      </c>
      <c r="K22" s="59"/>
    </row>
    <row r="23" spans="1:11">
      <c r="A23" s="31"/>
      <c r="B23" s="560" t="s">
        <v>102</v>
      </c>
      <c r="C23" s="560"/>
      <c r="D23" s="50">
        <f>+[1]BALANZA!$H$57+[1]BALANZA!$H$58</f>
        <v>33041145.120000001</v>
      </c>
      <c r="E23" s="50">
        <v>28813453</v>
      </c>
      <c r="F23" s="30"/>
      <c r="G23" s="560" t="s">
        <v>103</v>
      </c>
      <c r="H23" s="560"/>
      <c r="I23" s="60">
        <v>0</v>
      </c>
      <c r="J23" s="60">
        <v>0</v>
      </c>
      <c r="K23" s="59"/>
    </row>
    <row r="24" spans="1:11">
      <c r="A24" s="31"/>
      <c r="B24" s="560" t="s">
        <v>196</v>
      </c>
      <c r="C24" s="560"/>
      <c r="D24" s="60">
        <v>0</v>
      </c>
      <c r="E24" s="60">
        <v>0</v>
      </c>
      <c r="F24" s="30"/>
      <c r="G24" s="560" t="s">
        <v>104</v>
      </c>
      <c r="H24" s="560"/>
      <c r="I24" s="60">
        <v>0</v>
      </c>
      <c r="J24" s="60">
        <v>0</v>
      </c>
      <c r="K24" s="59"/>
    </row>
    <row r="25" spans="1:11" ht="12.75">
      <c r="A25" s="32"/>
      <c r="B25" s="454"/>
      <c r="C25" s="40"/>
      <c r="D25" s="61"/>
      <c r="E25" s="61"/>
      <c r="F25" s="30"/>
      <c r="G25" s="560" t="s">
        <v>105</v>
      </c>
      <c r="H25" s="560"/>
      <c r="I25" s="60">
        <v>0</v>
      </c>
      <c r="J25" s="60">
        <v>0</v>
      </c>
      <c r="K25" s="59"/>
    </row>
    <row r="26" spans="1:11" ht="12.75">
      <c r="A26" s="31"/>
      <c r="B26" s="562" t="s">
        <v>106</v>
      </c>
      <c r="C26" s="562"/>
      <c r="D26" s="48">
        <f>SUM(D27:D31)</f>
        <v>0</v>
      </c>
      <c r="E26" s="48">
        <f>SUM(E27:E31)</f>
        <v>0</v>
      </c>
      <c r="F26" s="30"/>
      <c r="G26" s="560" t="s">
        <v>107</v>
      </c>
      <c r="H26" s="560"/>
      <c r="I26" s="60">
        <v>0</v>
      </c>
      <c r="J26" s="60">
        <v>0</v>
      </c>
      <c r="K26" s="59"/>
    </row>
    <row r="27" spans="1:11" ht="12.75">
      <c r="A27" s="31"/>
      <c r="B27" s="560" t="s">
        <v>108</v>
      </c>
      <c r="C27" s="560"/>
      <c r="D27" s="60">
        <v>0</v>
      </c>
      <c r="E27" s="60">
        <v>0</v>
      </c>
      <c r="F27" s="30"/>
      <c r="G27" s="454"/>
      <c r="H27" s="40"/>
      <c r="I27" s="61"/>
      <c r="J27" s="61"/>
      <c r="K27" s="59"/>
    </row>
    <row r="28" spans="1:11" ht="12.75">
      <c r="A28" s="31"/>
      <c r="B28" s="560" t="s">
        <v>109</v>
      </c>
      <c r="C28" s="560"/>
      <c r="D28" s="60">
        <v>0</v>
      </c>
      <c r="E28" s="60">
        <v>0</v>
      </c>
      <c r="F28" s="30"/>
      <c r="G28" s="562" t="s">
        <v>102</v>
      </c>
      <c r="H28" s="562"/>
      <c r="I28" s="48">
        <f>SUM(I29:I31)</f>
        <v>0</v>
      </c>
      <c r="J28" s="48">
        <v>0</v>
      </c>
      <c r="K28" s="59"/>
    </row>
    <row r="29" spans="1:11" ht="26.25" customHeight="1">
      <c r="A29" s="31"/>
      <c r="B29" s="563" t="s">
        <v>110</v>
      </c>
      <c r="C29" s="563"/>
      <c r="D29" s="60">
        <v>0</v>
      </c>
      <c r="E29" s="60">
        <v>0</v>
      </c>
      <c r="F29" s="30"/>
      <c r="G29" s="560" t="s">
        <v>111</v>
      </c>
      <c r="H29" s="560"/>
      <c r="I29" s="60">
        <v>0</v>
      </c>
      <c r="J29" s="60">
        <v>0</v>
      </c>
      <c r="K29" s="59"/>
    </row>
    <row r="30" spans="1:11">
      <c r="A30" s="31"/>
      <c r="B30" s="560" t="s">
        <v>112</v>
      </c>
      <c r="C30" s="560"/>
      <c r="D30" s="60">
        <v>0</v>
      </c>
      <c r="E30" s="60">
        <v>0</v>
      </c>
      <c r="F30" s="30"/>
      <c r="G30" s="560" t="s">
        <v>50</v>
      </c>
      <c r="H30" s="560"/>
      <c r="I30" s="60">
        <v>0</v>
      </c>
      <c r="J30" s="60">
        <v>0</v>
      </c>
      <c r="K30" s="59"/>
    </row>
    <row r="31" spans="1:11">
      <c r="A31" s="31"/>
      <c r="B31" s="560" t="s">
        <v>113</v>
      </c>
      <c r="C31" s="560"/>
      <c r="D31" s="60">
        <v>0</v>
      </c>
      <c r="E31" s="60">
        <v>0</v>
      </c>
      <c r="F31" s="30"/>
      <c r="G31" s="560" t="s">
        <v>114</v>
      </c>
      <c r="H31" s="560"/>
      <c r="I31" s="60">
        <v>0</v>
      </c>
      <c r="J31" s="60">
        <v>0</v>
      </c>
      <c r="K31" s="59"/>
    </row>
    <row r="32" spans="1:11" ht="12.75">
      <c r="A32" s="32"/>
      <c r="B32" s="454"/>
      <c r="C32" s="49"/>
      <c r="D32" s="47"/>
      <c r="E32" s="47"/>
      <c r="F32" s="30"/>
      <c r="G32" s="454"/>
      <c r="H32" s="40"/>
      <c r="I32" s="61"/>
      <c r="J32" s="61"/>
      <c r="K32" s="59"/>
    </row>
    <row r="33" spans="1:11" ht="12.75">
      <c r="A33" s="62"/>
      <c r="B33" s="564" t="s">
        <v>115</v>
      </c>
      <c r="C33" s="564"/>
      <c r="D33" s="63">
        <f>D12+D22+D26</f>
        <v>33610950.130000003</v>
      </c>
      <c r="E33" s="63">
        <f>E12+E22+E26</f>
        <v>28840665</v>
      </c>
      <c r="F33" s="64"/>
      <c r="G33" s="561" t="s">
        <v>116</v>
      </c>
      <c r="H33" s="561"/>
      <c r="I33" s="51">
        <f>SUM(I34:I38)</f>
        <v>0</v>
      </c>
      <c r="J33" s="51">
        <v>0</v>
      </c>
      <c r="K33" s="59"/>
    </row>
    <row r="34" spans="1:11" ht="12.75">
      <c r="A34" s="32"/>
      <c r="B34" s="564"/>
      <c r="C34" s="564"/>
      <c r="D34" s="47"/>
      <c r="E34" s="47"/>
      <c r="F34" s="30"/>
      <c r="G34" s="560" t="s">
        <v>117</v>
      </c>
      <c r="H34" s="560"/>
      <c r="I34" s="60">
        <v>0</v>
      </c>
      <c r="J34" s="60">
        <v>0</v>
      </c>
      <c r="K34" s="59"/>
    </row>
    <row r="35" spans="1:11">
      <c r="A35" s="65"/>
      <c r="B35" s="30"/>
      <c r="C35" s="30"/>
      <c r="D35" s="471"/>
      <c r="E35" s="30"/>
      <c r="F35" s="30"/>
      <c r="G35" s="560" t="s">
        <v>118</v>
      </c>
      <c r="H35" s="560"/>
      <c r="I35" s="60">
        <v>0</v>
      </c>
      <c r="J35" s="60">
        <v>0</v>
      </c>
      <c r="K35" s="59"/>
    </row>
    <row r="36" spans="1:11">
      <c r="A36" s="65"/>
      <c r="B36" s="30"/>
      <c r="C36" s="30"/>
      <c r="D36" s="30"/>
      <c r="E36" s="30"/>
      <c r="F36" s="30"/>
      <c r="G36" s="560" t="s">
        <v>119</v>
      </c>
      <c r="H36" s="560"/>
      <c r="I36" s="60">
        <v>0</v>
      </c>
      <c r="J36" s="60">
        <v>0</v>
      </c>
      <c r="K36" s="59"/>
    </row>
    <row r="37" spans="1:11">
      <c r="A37" s="65"/>
      <c r="B37" s="30"/>
      <c r="C37" s="30"/>
      <c r="D37" s="30"/>
      <c r="E37" s="30"/>
      <c r="F37" s="30"/>
      <c r="G37" s="560" t="s">
        <v>120</v>
      </c>
      <c r="H37" s="560"/>
      <c r="I37" s="60">
        <v>0</v>
      </c>
      <c r="J37" s="60">
        <v>0</v>
      </c>
      <c r="K37" s="59"/>
    </row>
    <row r="38" spans="1:11">
      <c r="A38" s="65"/>
      <c r="B38" s="30"/>
      <c r="C38" s="30"/>
      <c r="D38" s="30"/>
      <c r="E38" s="30"/>
      <c r="F38" s="30"/>
      <c r="G38" s="560" t="s">
        <v>121</v>
      </c>
      <c r="H38" s="560"/>
      <c r="I38" s="60">
        <v>0</v>
      </c>
      <c r="J38" s="60">
        <v>0</v>
      </c>
      <c r="K38" s="59"/>
    </row>
    <row r="39" spans="1:11" ht="12.75">
      <c r="A39" s="65"/>
      <c r="B39" s="30"/>
      <c r="C39" s="30"/>
      <c r="D39" s="30"/>
      <c r="E39" s="30"/>
      <c r="F39" s="30"/>
      <c r="G39" s="454"/>
      <c r="H39" s="40"/>
      <c r="I39" s="61"/>
      <c r="J39" s="61"/>
      <c r="K39" s="59"/>
    </row>
    <row r="40" spans="1:11" ht="12.75">
      <c r="A40" s="65"/>
      <c r="B40" s="30"/>
      <c r="C40" s="30"/>
      <c r="D40" s="30"/>
      <c r="E40" s="30"/>
      <c r="F40" s="30"/>
      <c r="G40" s="562" t="s">
        <v>122</v>
      </c>
      <c r="H40" s="562"/>
      <c r="I40" s="51">
        <f>SUM(I41:I46)</f>
        <v>0</v>
      </c>
      <c r="J40" s="51">
        <v>0</v>
      </c>
      <c r="K40" s="59"/>
    </row>
    <row r="41" spans="1:11" ht="26.25" customHeight="1">
      <c r="A41" s="65"/>
      <c r="B41" s="30"/>
      <c r="C41" s="30"/>
      <c r="D41" s="30"/>
      <c r="E41" s="30"/>
      <c r="F41" s="30"/>
      <c r="G41" s="563" t="s">
        <v>123</v>
      </c>
      <c r="H41" s="563"/>
      <c r="I41" s="60">
        <v>0</v>
      </c>
      <c r="J41" s="60">
        <v>0</v>
      </c>
      <c r="K41" s="59"/>
    </row>
    <row r="42" spans="1:11">
      <c r="A42" s="65"/>
      <c r="B42" s="30"/>
      <c r="C42" s="30"/>
      <c r="D42" s="30"/>
      <c r="E42" s="30"/>
      <c r="F42" s="30"/>
      <c r="G42" s="560" t="s">
        <v>124</v>
      </c>
      <c r="H42" s="560"/>
      <c r="I42" s="60">
        <v>0</v>
      </c>
      <c r="J42" s="60">
        <v>0</v>
      </c>
      <c r="K42" s="59"/>
    </row>
    <row r="43" spans="1:11" ht="12" customHeight="1">
      <c r="A43" s="65"/>
      <c r="B43" s="30"/>
      <c r="C43" s="30"/>
      <c r="D43" s="30"/>
      <c r="E43" s="30"/>
      <c r="F43" s="30"/>
      <c r="G43" s="560" t="s">
        <v>125</v>
      </c>
      <c r="H43" s="560"/>
      <c r="I43" s="60">
        <v>0</v>
      </c>
      <c r="J43" s="60">
        <v>0</v>
      </c>
      <c r="K43" s="59"/>
    </row>
    <row r="44" spans="1:11" ht="25.5" customHeight="1">
      <c r="A44" s="65"/>
      <c r="B44" s="30"/>
      <c r="C44" s="30"/>
      <c r="D44" s="30"/>
      <c r="E44" s="30"/>
      <c r="F44" s="30"/>
      <c r="G44" s="563" t="s">
        <v>198</v>
      </c>
      <c r="H44" s="563"/>
      <c r="I44" s="60">
        <v>0</v>
      </c>
      <c r="J44" s="60">
        <v>0</v>
      </c>
      <c r="K44" s="59"/>
    </row>
    <row r="45" spans="1:11">
      <c r="A45" s="65"/>
      <c r="B45" s="30"/>
      <c r="C45" s="30"/>
      <c r="D45" s="30"/>
      <c r="E45" s="30"/>
      <c r="F45" s="30"/>
      <c r="G45" s="560" t="s">
        <v>126</v>
      </c>
      <c r="H45" s="560"/>
      <c r="I45" s="60">
        <v>0</v>
      </c>
      <c r="J45" s="60">
        <v>0</v>
      </c>
      <c r="K45" s="59"/>
    </row>
    <row r="46" spans="1:11">
      <c r="A46" s="65"/>
      <c r="B46" s="30"/>
      <c r="C46" s="30"/>
      <c r="D46" s="30"/>
      <c r="E46" s="30"/>
      <c r="F46" s="30"/>
      <c r="G46" s="560" t="s">
        <v>127</v>
      </c>
      <c r="H46" s="560"/>
      <c r="I46" s="60">
        <v>0</v>
      </c>
      <c r="J46" s="60">
        <v>0</v>
      </c>
      <c r="K46" s="59"/>
    </row>
    <row r="47" spans="1:11" ht="12.75">
      <c r="A47" s="65"/>
      <c r="B47" s="30"/>
      <c r="C47" s="30"/>
      <c r="D47" s="30"/>
      <c r="E47" s="30"/>
      <c r="F47" s="30"/>
      <c r="G47" s="454"/>
      <c r="H47" s="40"/>
      <c r="I47" s="61"/>
      <c r="J47" s="61"/>
      <c r="K47" s="59"/>
    </row>
    <row r="48" spans="1:11" ht="12.75">
      <c r="A48" s="65"/>
      <c r="B48" s="30"/>
      <c r="C48" s="30"/>
      <c r="D48" s="30"/>
      <c r="E48" s="30"/>
      <c r="F48" s="30"/>
      <c r="G48" s="562" t="s">
        <v>128</v>
      </c>
      <c r="H48" s="562"/>
      <c r="I48" s="51">
        <f>SUM(I49)</f>
        <v>1024130</v>
      </c>
      <c r="J48" s="51">
        <v>0</v>
      </c>
      <c r="K48" s="59"/>
    </row>
    <row r="49" spans="1:11">
      <c r="A49" s="65"/>
      <c r="B49" s="30"/>
      <c r="C49" s="30"/>
      <c r="D49" s="30"/>
      <c r="E49" s="30"/>
      <c r="F49" s="30"/>
      <c r="G49" s="560" t="s">
        <v>129</v>
      </c>
      <c r="H49" s="560"/>
      <c r="I49" s="60">
        <f>+[1]BALANZA!$H$74</f>
        <v>1024130</v>
      </c>
      <c r="J49" s="60">
        <v>0</v>
      </c>
      <c r="K49" s="59"/>
    </row>
    <row r="50" spans="1:11" ht="12.75">
      <c r="A50" s="65"/>
      <c r="B50" s="30"/>
      <c r="C50" s="30"/>
      <c r="D50" s="30"/>
      <c r="E50" s="30"/>
      <c r="F50" s="30"/>
      <c r="G50" s="454"/>
      <c r="H50" s="40"/>
      <c r="I50" s="61"/>
      <c r="J50" s="61"/>
      <c r="K50" s="59"/>
    </row>
    <row r="51" spans="1:11" ht="12.75">
      <c r="A51" s="65"/>
      <c r="B51" s="30"/>
      <c r="C51" s="30"/>
      <c r="D51" s="30"/>
      <c r="E51" s="30"/>
      <c r="F51" s="30"/>
      <c r="G51" s="564" t="s">
        <v>130</v>
      </c>
      <c r="H51" s="564"/>
      <c r="I51" s="66">
        <f>I12+I17+I28+I33+I40+I48</f>
        <v>32133089.949999999</v>
      </c>
      <c r="J51" s="66">
        <f>J12+J17+J28+J33+J40+J48</f>
        <v>19609706</v>
      </c>
      <c r="K51" s="67"/>
    </row>
    <row r="52" spans="1:11" ht="12.75">
      <c r="A52" s="65"/>
      <c r="B52" s="30"/>
      <c r="C52" s="30"/>
      <c r="D52" s="30"/>
      <c r="E52" s="30"/>
      <c r="F52" s="30"/>
      <c r="G52" s="455"/>
      <c r="H52" s="455"/>
      <c r="I52" s="61"/>
      <c r="J52" s="61"/>
      <c r="K52" s="67"/>
    </row>
    <row r="53" spans="1:11" ht="12.75">
      <c r="A53" s="65"/>
      <c r="B53" s="30"/>
      <c r="C53" s="30"/>
      <c r="D53" s="30"/>
      <c r="E53" s="30"/>
      <c r="F53" s="30"/>
      <c r="G53" s="566" t="s">
        <v>131</v>
      </c>
      <c r="H53" s="566"/>
      <c r="I53" s="66">
        <f>D33-I51</f>
        <v>1477860.1800000034</v>
      </c>
      <c r="J53" s="66">
        <f>E33-J51</f>
        <v>9230959</v>
      </c>
      <c r="K53" s="67"/>
    </row>
    <row r="54" spans="1:11" ht="6" customHeight="1">
      <c r="A54" s="68"/>
      <c r="B54" s="34"/>
      <c r="C54" s="34"/>
      <c r="D54" s="34"/>
      <c r="E54" s="34"/>
      <c r="F54" s="34"/>
      <c r="G54" s="69"/>
      <c r="H54" s="69"/>
      <c r="I54" s="34"/>
      <c r="J54" s="34"/>
      <c r="K54" s="35"/>
    </row>
    <row r="55" spans="1:11" ht="6" customHeight="1">
      <c r="A55" s="65"/>
      <c r="B55" s="16"/>
      <c r="C55" s="16"/>
      <c r="D55" s="16"/>
      <c r="E55" s="16"/>
      <c r="F55" s="16"/>
      <c r="G55" s="18"/>
      <c r="H55" s="18"/>
      <c r="I55" s="16"/>
      <c r="J55" s="16"/>
      <c r="K55" s="29"/>
    </row>
    <row r="56" spans="1:11" ht="6" customHeight="1">
      <c r="A56" s="68"/>
      <c r="B56" s="36"/>
      <c r="C56" s="37"/>
      <c r="D56" s="38"/>
      <c r="E56" s="38"/>
      <c r="F56" s="34"/>
      <c r="G56" s="39"/>
      <c r="H56" s="70"/>
      <c r="I56" s="38"/>
      <c r="J56" s="38"/>
      <c r="K56" s="35"/>
    </row>
    <row r="57" spans="1:11" ht="6" customHeight="1">
      <c r="A57" s="65"/>
      <c r="B57" s="40"/>
      <c r="C57" s="41"/>
      <c r="D57" s="42"/>
      <c r="E57" s="42"/>
      <c r="F57" s="16"/>
      <c r="G57" s="43"/>
      <c r="H57" s="71"/>
      <c r="I57" s="42"/>
      <c r="J57" s="42"/>
      <c r="K57" s="29"/>
    </row>
    <row r="58" spans="1:11" ht="15" customHeight="1">
      <c r="A58" s="65"/>
      <c r="B58" s="567" t="s">
        <v>78</v>
      </c>
      <c r="C58" s="567"/>
      <c r="D58" s="567"/>
      <c r="E58" s="567"/>
      <c r="F58" s="567"/>
      <c r="G58" s="567"/>
      <c r="H58" s="567"/>
      <c r="I58" s="567"/>
      <c r="J58" s="567"/>
      <c r="K58" s="29"/>
    </row>
    <row r="59" spans="1:11" ht="9.75" customHeight="1">
      <c r="A59" s="65"/>
      <c r="B59" s="40"/>
      <c r="C59" s="41"/>
      <c r="D59" s="42"/>
      <c r="E59" s="42"/>
      <c r="F59" s="16"/>
      <c r="G59" s="43"/>
      <c r="H59" s="41"/>
      <c r="I59" s="42"/>
      <c r="J59" s="42"/>
      <c r="K59" s="29"/>
    </row>
    <row r="60" spans="1:11" ht="30" customHeight="1">
      <c r="A60" s="65"/>
      <c r="B60" s="40"/>
      <c r="C60" s="568"/>
      <c r="D60" s="568"/>
      <c r="E60" s="42"/>
      <c r="F60" s="16"/>
      <c r="G60" s="569"/>
      <c r="H60" s="569"/>
      <c r="I60" s="42"/>
      <c r="J60" s="42"/>
      <c r="K60" s="29"/>
    </row>
    <row r="61" spans="1:11" ht="14.1" customHeight="1">
      <c r="A61" s="65"/>
      <c r="B61" s="44"/>
      <c r="C61" s="570" t="s">
        <v>406</v>
      </c>
      <c r="D61" s="570"/>
      <c r="E61" s="42"/>
      <c r="F61" s="42"/>
      <c r="G61" s="570" t="s">
        <v>408</v>
      </c>
      <c r="H61" s="570"/>
      <c r="I61" s="33"/>
      <c r="J61" s="42"/>
      <c r="K61" s="29"/>
    </row>
    <row r="62" spans="1:11" ht="14.1" customHeight="1">
      <c r="A62" s="65"/>
      <c r="B62" s="45"/>
      <c r="C62" s="565" t="s">
        <v>407</v>
      </c>
      <c r="D62" s="565"/>
      <c r="E62" s="46"/>
      <c r="F62" s="46"/>
      <c r="G62" s="565" t="s">
        <v>523</v>
      </c>
      <c r="H62" s="565"/>
      <c r="I62" s="33"/>
      <c r="J62" s="42"/>
      <c r="K62" s="29"/>
    </row>
    <row r="63" spans="1:11" ht="9.9499999999999993" customHeight="1">
      <c r="A63" s="68"/>
      <c r="B63" s="34"/>
      <c r="C63" s="34"/>
      <c r="D63" s="486"/>
      <c r="E63" s="34"/>
      <c r="F63" s="34"/>
      <c r="G63" s="571"/>
      <c r="H63" s="571"/>
      <c r="I63" s="34"/>
      <c r="J63" s="34"/>
      <c r="K63" s="35"/>
    </row>
    <row r="64" spans="1:11">
      <c r="A64" s="540"/>
      <c r="B64" s="540"/>
      <c r="C64" s="540"/>
      <c r="D64" s="72"/>
      <c r="E64" s="540"/>
      <c r="F64" s="540"/>
      <c r="G64" s="542"/>
      <c r="H64" s="542"/>
      <c r="I64" s="540"/>
      <c r="J64" s="540"/>
      <c r="K64" s="540"/>
    </row>
    <row r="65" spans="1:11">
      <c r="A65" s="540"/>
      <c r="B65" s="540"/>
      <c r="C65" s="540"/>
      <c r="D65" s="72"/>
      <c r="E65" s="540"/>
      <c r="F65" s="540"/>
      <c r="G65" s="542"/>
      <c r="H65" s="542"/>
      <c r="I65" s="540"/>
      <c r="J65" s="540"/>
      <c r="K65" s="540"/>
    </row>
    <row r="66" spans="1:11">
      <c r="A66" s="540"/>
      <c r="B66" s="540"/>
      <c r="C66" s="540"/>
      <c r="D66" s="540"/>
      <c r="E66" s="540"/>
      <c r="F66" s="540"/>
      <c r="G66" s="542"/>
      <c r="H66" s="542"/>
      <c r="I66" s="540"/>
      <c r="J66" s="540"/>
      <c r="K66" s="540"/>
    </row>
    <row r="67" spans="1:11">
      <c r="A67" s="540"/>
      <c r="B67" s="540"/>
      <c r="C67" s="540"/>
      <c r="D67" s="540"/>
      <c r="E67" s="540"/>
      <c r="F67" s="540"/>
      <c r="G67" s="542"/>
      <c r="H67" s="542"/>
      <c r="I67" s="540"/>
      <c r="J67" s="540"/>
      <c r="K67" s="540"/>
    </row>
    <row r="68" spans="1:11">
      <c r="A68" s="540"/>
      <c r="B68" s="540"/>
      <c r="C68" s="540"/>
      <c r="D68" s="540"/>
      <c r="E68" s="540"/>
      <c r="F68" s="540"/>
      <c r="G68" s="542"/>
      <c r="H68" s="542"/>
      <c r="I68" s="540"/>
      <c r="J68" s="540"/>
      <c r="K68" s="540"/>
    </row>
    <row r="69" spans="1:11">
      <c r="A69" s="540"/>
      <c r="B69" s="540"/>
      <c r="C69" s="540"/>
      <c r="D69" s="540"/>
      <c r="E69" s="540"/>
      <c r="F69" s="540"/>
      <c r="G69" s="542"/>
      <c r="H69" s="542"/>
      <c r="I69" s="540"/>
      <c r="J69" s="540"/>
      <c r="K69" s="540"/>
    </row>
    <row r="70" spans="1:11">
      <c r="A70" s="540"/>
      <c r="B70" s="540"/>
      <c r="C70" s="540"/>
      <c r="D70" s="540"/>
      <c r="E70" s="540"/>
      <c r="F70" s="540"/>
      <c r="G70" s="542"/>
      <c r="H70" s="542"/>
      <c r="I70" s="540"/>
      <c r="J70" s="540"/>
      <c r="K70" s="540"/>
    </row>
    <row r="71" spans="1:11">
      <c r="A71" s="540"/>
      <c r="B71" s="540" t="s">
        <v>542</v>
      </c>
      <c r="C71" s="540"/>
      <c r="D71" s="540"/>
      <c r="E71" s="540"/>
      <c r="F71" s="540"/>
      <c r="G71" s="542"/>
      <c r="H71" s="542"/>
      <c r="I71" s="540"/>
      <c r="J71" s="540"/>
      <c r="K71" s="540"/>
    </row>
    <row r="72" spans="1:11">
      <c r="A72" s="540"/>
      <c r="B72" s="540" t="s">
        <v>543</v>
      </c>
      <c r="C72" s="540"/>
      <c r="D72" s="540"/>
      <c r="E72" s="540"/>
      <c r="F72" s="540"/>
      <c r="G72" s="542"/>
      <c r="H72" s="542"/>
      <c r="I72" s="540"/>
      <c r="J72" s="540"/>
      <c r="K72" s="540"/>
    </row>
    <row r="73" spans="1:11">
      <c r="A73" s="540"/>
      <c r="B73" s="540"/>
      <c r="C73" s="540"/>
      <c r="D73" s="540"/>
      <c r="E73" s="540"/>
      <c r="F73" s="540"/>
      <c r="G73" s="542"/>
      <c r="H73" s="542"/>
      <c r="I73" s="540"/>
      <c r="J73" s="540"/>
      <c r="K73" s="540"/>
    </row>
    <row r="74" spans="1:11">
      <c r="A74" s="540"/>
      <c r="B74" s="540"/>
      <c r="C74" s="540"/>
      <c r="D74" s="540"/>
      <c r="E74" s="540"/>
      <c r="F74" s="540"/>
      <c r="G74" s="542"/>
      <c r="H74" s="542"/>
      <c r="I74" s="540"/>
      <c r="J74" s="540"/>
      <c r="K74" s="540"/>
    </row>
    <row r="75" spans="1:11">
      <c r="A75" s="540"/>
      <c r="B75" s="540"/>
      <c r="C75" s="540"/>
      <c r="D75" s="540"/>
      <c r="E75" s="540"/>
      <c r="F75" s="540"/>
      <c r="G75" s="542"/>
      <c r="H75" s="542"/>
      <c r="I75" s="540"/>
      <c r="J75" s="540"/>
      <c r="K75" s="540"/>
    </row>
    <row r="76" spans="1:11">
      <c r="A76" s="540"/>
      <c r="B76" s="540"/>
      <c r="C76" s="540"/>
      <c r="D76" s="540"/>
      <c r="E76" s="540"/>
      <c r="F76" s="540"/>
      <c r="G76" s="542"/>
      <c r="H76" s="542"/>
      <c r="I76" s="540"/>
      <c r="J76" s="540"/>
      <c r="K76" s="540"/>
    </row>
    <row r="77" spans="1:11">
      <c r="A77" s="540"/>
      <c r="B77" s="540"/>
      <c r="C77" s="540"/>
      <c r="D77" s="540"/>
      <c r="E77" s="540"/>
      <c r="F77" s="540"/>
      <c r="G77" s="542"/>
      <c r="H77" s="542"/>
      <c r="I77" s="540"/>
      <c r="J77" s="540"/>
      <c r="K77" s="540"/>
    </row>
    <row r="78" spans="1:11">
      <c r="A78" s="540"/>
      <c r="B78" s="540"/>
      <c r="C78" s="540"/>
      <c r="D78" s="540"/>
      <c r="E78" s="540"/>
      <c r="F78" s="540"/>
      <c r="G78" s="542"/>
      <c r="H78" s="542"/>
      <c r="I78" s="540"/>
      <c r="J78" s="540"/>
      <c r="K78" s="540"/>
    </row>
    <row r="79" spans="1:11">
      <c r="A79" s="540"/>
      <c r="B79" s="540"/>
      <c r="C79" s="540"/>
      <c r="D79" s="540"/>
      <c r="E79" s="540"/>
      <c r="F79" s="540"/>
      <c r="G79" s="542"/>
      <c r="H79" s="542"/>
      <c r="I79" s="540"/>
      <c r="J79" s="540"/>
      <c r="K79" s="540"/>
    </row>
    <row r="80" spans="1:11">
      <c r="A80" s="540"/>
      <c r="B80" s="540"/>
      <c r="C80" s="540"/>
      <c r="D80" s="540"/>
      <c r="E80" s="540"/>
      <c r="F80" s="540"/>
      <c r="G80" s="542"/>
      <c r="H80" s="542"/>
      <c r="I80" s="540"/>
      <c r="J80" s="540"/>
      <c r="K80" s="540"/>
    </row>
    <row r="81" spans="1:11">
      <c r="A81" s="540"/>
      <c r="B81" s="540"/>
      <c r="C81" s="540"/>
      <c r="D81" s="540"/>
      <c r="E81" s="540"/>
      <c r="F81" s="540"/>
      <c r="G81" s="542"/>
      <c r="H81" s="542"/>
      <c r="I81" s="540"/>
      <c r="J81" s="540"/>
      <c r="K81" s="540"/>
    </row>
    <row r="82" spans="1:11">
      <c r="A82" s="540"/>
      <c r="B82" s="540"/>
      <c r="C82" s="540"/>
      <c r="D82" s="540"/>
      <c r="E82" s="540"/>
      <c r="F82" s="540"/>
      <c r="G82" s="542"/>
      <c r="H82" s="542"/>
      <c r="I82" s="540"/>
      <c r="J82" s="540"/>
      <c r="K82" s="540"/>
    </row>
    <row r="83" spans="1:11">
      <c r="A83" s="540"/>
      <c r="B83" s="540"/>
      <c r="C83" s="540"/>
      <c r="D83" s="540"/>
      <c r="E83" s="540"/>
      <c r="F83" s="540"/>
      <c r="G83" s="542"/>
      <c r="H83" s="542"/>
      <c r="I83" s="540"/>
      <c r="J83" s="540"/>
      <c r="K83" s="540"/>
    </row>
    <row r="84" spans="1:11">
      <c r="A84" s="540"/>
      <c r="B84" s="540"/>
      <c r="C84" s="540"/>
      <c r="D84" s="540"/>
      <c r="E84" s="540"/>
      <c r="F84" s="540"/>
      <c r="G84" s="542"/>
      <c r="H84" s="542"/>
      <c r="I84" s="540"/>
      <c r="J84" s="540"/>
      <c r="K84" s="540"/>
    </row>
    <row r="85" spans="1:11">
      <c r="A85" s="540"/>
      <c r="B85" s="540"/>
      <c r="C85" s="540"/>
      <c r="D85" s="540"/>
      <c r="E85" s="540"/>
      <c r="F85" s="540"/>
      <c r="G85" s="542"/>
      <c r="H85" s="542"/>
      <c r="I85" s="540"/>
      <c r="J85" s="540"/>
      <c r="K85" s="540"/>
    </row>
    <row r="86" spans="1:11">
      <c r="A86" s="540"/>
      <c r="B86" s="540"/>
      <c r="C86" s="540"/>
      <c r="D86" s="540"/>
      <c r="E86" s="540"/>
      <c r="F86" s="540"/>
      <c r="G86" s="542"/>
      <c r="H86" s="542"/>
      <c r="I86" s="540"/>
      <c r="J86" s="540"/>
      <c r="K86" s="540"/>
    </row>
    <row r="87" spans="1:11">
      <c r="A87" s="540"/>
      <c r="B87" s="540"/>
      <c r="C87" s="540"/>
      <c r="D87" s="540"/>
      <c r="E87" s="540"/>
      <c r="F87" s="540"/>
      <c r="G87" s="542"/>
      <c r="H87" s="542"/>
      <c r="I87" s="540"/>
      <c r="J87" s="540"/>
      <c r="K87" s="540"/>
    </row>
    <row r="88" spans="1:11">
      <c r="A88" s="540"/>
      <c r="B88" s="540"/>
      <c r="C88" s="540"/>
      <c r="D88" s="540"/>
      <c r="E88" s="540"/>
      <c r="F88" s="540"/>
      <c r="G88" s="542"/>
      <c r="H88" s="542"/>
      <c r="I88" s="540"/>
      <c r="J88" s="540"/>
      <c r="K88" s="540"/>
    </row>
    <row r="89" spans="1:11">
      <c r="A89" s="540"/>
      <c r="B89" s="540"/>
      <c r="C89" s="540"/>
      <c r="D89" s="540"/>
      <c r="E89" s="540"/>
      <c r="F89" s="540"/>
      <c r="G89" s="542"/>
      <c r="H89" s="542"/>
      <c r="I89" s="540"/>
      <c r="J89" s="540"/>
      <c r="K89" s="540"/>
    </row>
    <row r="90" spans="1:11">
      <c r="A90" s="540"/>
      <c r="B90" s="540"/>
      <c r="C90" s="540"/>
      <c r="D90" s="540"/>
      <c r="E90" s="540"/>
      <c r="F90" s="540"/>
      <c r="G90" s="542"/>
      <c r="H90" s="542"/>
      <c r="I90" s="540"/>
      <c r="J90" s="540"/>
      <c r="K90" s="540"/>
    </row>
    <row r="91" spans="1:11">
      <c r="A91" s="540"/>
      <c r="B91" s="540"/>
      <c r="C91" s="540"/>
      <c r="D91" s="540"/>
      <c r="E91" s="540"/>
      <c r="F91" s="540"/>
      <c r="G91" s="542"/>
      <c r="H91" s="542"/>
      <c r="I91" s="540"/>
      <c r="J91" s="540"/>
      <c r="K91" s="540"/>
    </row>
    <row r="92" spans="1:11">
      <c r="A92" s="540"/>
      <c r="B92" s="540"/>
      <c r="C92" s="540"/>
      <c r="D92" s="540"/>
      <c r="E92" s="540"/>
      <c r="F92" s="540"/>
      <c r="G92" s="542"/>
      <c r="H92" s="542"/>
      <c r="I92" s="540"/>
      <c r="J92" s="540"/>
      <c r="K92" s="540"/>
    </row>
    <row r="93" spans="1:11">
      <c r="A93" s="540"/>
      <c r="B93" s="540"/>
      <c r="C93" s="540"/>
      <c r="D93" s="540"/>
      <c r="E93" s="540"/>
      <c r="F93" s="540"/>
      <c r="G93" s="542"/>
      <c r="H93" s="542"/>
      <c r="I93" s="540"/>
      <c r="J93" s="540"/>
      <c r="K93" s="540"/>
    </row>
    <row r="94" spans="1:11">
      <c r="A94" s="540"/>
      <c r="B94" s="540"/>
      <c r="C94" s="540"/>
      <c r="D94" s="540"/>
      <c r="E94" s="540"/>
      <c r="F94" s="540"/>
      <c r="G94" s="542"/>
      <c r="H94" s="542"/>
      <c r="I94" s="540"/>
      <c r="J94" s="540"/>
      <c r="K94" s="540"/>
    </row>
    <row r="95" spans="1:11">
      <c r="A95" s="540"/>
      <c r="B95" s="540"/>
      <c r="C95" s="540"/>
      <c r="D95" s="540"/>
      <c r="E95" s="540"/>
      <c r="F95" s="540"/>
      <c r="G95" s="542"/>
      <c r="H95" s="542"/>
      <c r="I95" s="540"/>
      <c r="J95" s="540"/>
      <c r="K95" s="540"/>
    </row>
    <row r="96" spans="1:11">
      <c r="A96" s="540"/>
      <c r="B96" s="540"/>
      <c r="C96" s="540"/>
      <c r="D96" s="540"/>
      <c r="E96" s="540"/>
      <c r="F96" s="540"/>
      <c r="G96" s="542"/>
      <c r="H96" s="542"/>
      <c r="I96" s="540"/>
      <c r="J96" s="540"/>
      <c r="K96" s="540"/>
    </row>
    <row r="97" spans="1:11">
      <c r="A97" s="540"/>
      <c r="B97" s="540"/>
      <c r="C97" s="540"/>
      <c r="D97" s="540"/>
      <c r="E97" s="540"/>
      <c r="F97" s="540"/>
      <c r="G97" s="542"/>
      <c r="H97" s="542"/>
      <c r="I97" s="540"/>
      <c r="J97" s="540"/>
      <c r="K97" s="540"/>
    </row>
    <row r="98" spans="1:11">
      <c r="A98" s="540"/>
      <c r="B98" s="540"/>
      <c r="C98" s="540"/>
      <c r="D98" s="540"/>
      <c r="E98" s="540"/>
      <c r="F98" s="540"/>
      <c r="G98" s="542"/>
      <c r="H98" s="542"/>
      <c r="I98" s="540"/>
      <c r="J98" s="540"/>
      <c r="K98" s="540"/>
    </row>
    <row r="99" spans="1:11">
      <c r="A99" s="540"/>
      <c r="B99" s="540"/>
      <c r="C99" s="540"/>
      <c r="D99" s="540"/>
      <c r="E99" s="540"/>
      <c r="F99" s="540"/>
      <c r="G99" s="542"/>
      <c r="H99" s="542"/>
      <c r="I99" s="540"/>
      <c r="J99" s="540"/>
      <c r="K99" s="540"/>
    </row>
    <row r="100" spans="1:11">
      <c r="A100" s="540"/>
      <c r="B100" s="540"/>
      <c r="C100" s="540"/>
      <c r="D100" s="540"/>
      <c r="E100" s="540"/>
      <c r="F100" s="540"/>
      <c r="G100" s="542"/>
      <c r="H100" s="542"/>
      <c r="I100" s="540"/>
      <c r="J100" s="540"/>
      <c r="K100" s="540"/>
    </row>
    <row r="101" spans="1:11">
      <c r="A101" s="540"/>
      <c r="B101" s="540"/>
      <c r="C101" s="540"/>
      <c r="D101" s="540"/>
      <c r="E101" s="540"/>
      <c r="F101" s="540"/>
      <c r="G101" s="542"/>
      <c r="H101" s="542"/>
      <c r="I101" s="540"/>
      <c r="J101" s="540"/>
      <c r="K101" s="540"/>
    </row>
    <row r="102" spans="1:11">
      <c r="A102" s="540"/>
      <c r="B102" s="540"/>
      <c r="C102" s="540"/>
      <c r="D102" s="540"/>
      <c r="E102" s="540"/>
      <c r="F102" s="540"/>
      <c r="G102" s="542"/>
      <c r="H102" s="542"/>
      <c r="I102" s="540"/>
      <c r="J102" s="540"/>
      <c r="K102" s="540"/>
    </row>
    <row r="103" spans="1:11">
      <c r="A103" s="540"/>
      <c r="B103" s="540"/>
      <c r="C103" s="540"/>
      <c r="D103" s="540"/>
      <c r="E103" s="540"/>
      <c r="F103" s="540"/>
      <c r="G103" s="542"/>
      <c r="H103" s="542"/>
      <c r="I103" s="540"/>
      <c r="J103" s="540"/>
      <c r="K103" s="540"/>
    </row>
    <row r="104" spans="1:11">
      <c r="A104" s="540"/>
      <c r="B104" s="540"/>
      <c r="C104" s="540"/>
      <c r="D104" s="540"/>
      <c r="E104" s="540"/>
      <c r="F104" s="540"/>
      <c r="G104" s="542"/>
      <c r="H104" s="542"/>
      <c r="I104" s="540"/>
      <c r="J104" s="540"/>
      <c r="K104" s="540"/>
    </row>
    <row r="105" spans="1:11">
      <c r="A105" s="540"/>
      <c r="B105" s="540"/>
      <c r="C105" s="540"/>
      <c r="D105" s="540"/>
      <c r="E105" s="540"/>
      <c r="F105" s="540"/>
      <c r="G105" s="542"/>
      <c r="H105" s="542"/>
      <c r="I105" s="540"/>
      <c r="J105" s="540"/>
      <c r="K105" s="540"/>
    </row>
    <row r="106" spans="1:11">
      <c r="A106" s="540"/>
      <c r="B106" s="540"/>
      <c r="C106" s="540"/>
      <c r="D106" s="540"/>
      <c r="E106" s="540"/>
      <c r="F106" s="540"/>
      <c r="G106" s="542"/>
      <c r="H106" s="542"/>
      <c r="I106" s="540"/>
      <c r="J106" s="540"/>
      <c r="K106" s="540"/>
    </row>
    <row r="107" spans="1:11">
      <c r="A107" s="540"/>
      <c r="B107" s="540"/>
      <c r="C107" s="540"/>
      <c r="D107" s="540"/>
      <c r="E107" s="540"/>
      <c r="F107" s="540"/>
      <c r="G107" s="542"/>
      <c r="H107" s="542"/>
      <c r="I107" s="540"/>
      <c r="J107" s="540"/>
      <c r="K107" s="540"/>
    </row>
    <row r="108" spans="1:11">
      <c r="A108" s="540"/>
      <c r="B108" s="540"/>
      <c r="C108" s="540"/>
      <c r="D108" s="540"/>
      <c r="E108" s="540"/>
      <c r="F108" s="540"/>
      <c r="G108" s="542"/>
      <c r="H108" s="542"/>
      <c r="I108" s="540"/>
      <c r="J108" s="540"/>
      <c r="K108" s="540"/>
    </row>
    <row r="109" spans="1:11">
      <c r="A109" s="540"/>
      <c r="B109" s="540"/>
      <c r="C109" s="540"/>
      <c r="D109" s="540"/>
      <c r="E109" s="540"/>
      <c r="F109" s="540"/>
      <c r="G109" s="542"/>
      <c r="H109" s="542"/>
      <c r="I109" s="540"/>
      <c r="J109" s="540"/>
      <c r="K109" s="540"/>
    </row>
    <row r="110" spans="1:11">
      <c r="A110" s="540"/>
      <c r="B110" s="540"/>
      <c r="C110" s="540"/>
      <c r="D110" s="540"/>
      <c r="E110" s="540"/>
      <c r="F110" s="540"/>
      <c r="G110" s="542"/>
      <c r="H110" s="542"/>
      <c r="I110" s="540"/>
      <c r="J110" s="540"/>
      <c r="K110" s="540"/>
    </row>
    <row r="111" spans="1:11">
      <c r="A111" s="540"/>
      <c r="B111" s="540"/>
      <c r="C111" s="540"/>
      <c r="D111" s="540"/>
      <c r="E111" s="540"/>
      <c r="F111" s="540"/>
      <c r="G111" s="542"/>
      <c r="H111" s="542"/>
      <c r="I111" s="540"/>
      <c r="J111" s="540"/>
      <c r="K111" s="540"/>
    </row>
    <row r="112" spans="1:11">
      <c r="A112" s="540"/>
      <c r="B112" s="540"/>
      <c r="C112" s="540"/>
      <c r="D112" s="540"/>
      <c r="E112" s="540"/>
      <c r="F112" s="540"/>
      <c r="G112" s="542"/>
      <c r="H112" s="542"/>
      <c r="I112" s="540"/>
      <c r="J112" s="540"/>
      <c r="K112" s="540"/>
    </row>
    <row r="113" spans="1:11">
      <c r="A113" s="540"/>
      <c r="B113" s="540"/>
      <c r="C113" s="540"/>
      <c r="D113" s="540"/>
      <c r="E113" s="540"/>
      <c r="F113" s="540"/>
      <c r="G113" s="542"/>
      <c r="H113" s="542"/>
      <c r="I113" s="540"/>
      <c r="J113" s="540"/>
      <c r="K113" s="540"/>
    </row>
    <row r="114" spans="1:11">
      <c r="A114" s="540"/>
      <c r="B114" s="540"/>
      <c r="C114" s="540"/>
      <c r="D114" s="540"/>
      <c r="E114" s="540"/>
      <c r="F114" s="540"/>
      <c r="G114" s="542"/>
      <c r="H114" s="542"/>
      <c r="I114" s="540"/>
      <c r="J114" s="540"/>
      <c r="K114" s="540"/>
    </row>
    <row r="115" spans="1:11">
      <c r="A115" s="540"/>
      <c r="B115" s="540"/>
      <c r="C115" s="540"/>
      <c r="D115" s="540"/>
      <c r="E115" s="540"/>
      <c r="F115" s="540"/>
      <c r="G115" s="542"/>
      <c r="H115" s="542"/>
      <c r="I115" s="540"/>
      <c r="J115" s="540"/>
      <c r="K115" s="540"/>
    </row>
    <row r="116" spans="1:11">
      <c r="A116" s="540"/>
      <c r="B116" s="540"/>
      <c r="C116" s="540"/>
      <c r="D116" s="540"/>
      <c r="E116" s="540"/>
      <c r="F116" s="540"/>
      <c r="G116" s="542"/>
      <c r="H116" s="542"/>
      <c r="I116" s="540"/>
      <c r="J116" s="540"/>
      <c r="K116" s="540"/>
    </row>
    <row r="117" spans="1:11">
      <c r="A117" s="540"/>
      <c r="B117" s="540"/>
      <c r="C117" s="540"/>
      <c r="D117" s="540"/>
      <c r="E117" s="540"/>
      <c r="F117" s="540"/>
      <c r="G117" s="542"/>
      <c r="H117" s="542"/>
      <c r="I117" s="540"/>
      <c r="J117" s="540"/>
      <c r="K117" s="540"/>
    </row>
    <row r="118" spans="1:11">
      <c r="A118" s="540"/>
      <c r="B118" s="540"/>
      <c r="C118" s="540"/>
      <c r="D118" s="540"/>
      <c r="E118" s="540"/>
      <c r="F118" s="540"/>
      <c r="G118" s="542"/>
      <c r="H118" s="542"/>
      <c r="I118" s="540"/>
      <c r="J118" s="540"/>
      <c r="K118" s="540"/>
    </row>
    <row r="119" spans="1:11">
      <c r="A119" s="540"/>
      <c r="B119" s="540"/>
      <c r="C119" s="540"/>
      <c r="D119" s="540"/>
      <c r="E119" s="540"/>
      <c r="F119" s="540"/>
      <c r="G119" s="542"/>
      <c r="H119" s="542"/>
      <c r="I119" s="540"/>
      <c r="J119" s="540"/>
      <c r="K119" s="540"/>
    </row>
    <row r="120" spans="1:11">
      <c r="A120" s="540"/>
      <c r="B120" s="540"/>
      <c r="C120" s="540"/>
      <c r="D120" s="540"/>
      <c r="E120" s="540"/>
      <c r="F120" s="540"/>
      <c r="G120" s="542"/>
      <c r="H120" s="542"/>
      <c r="I120" s="540"/>
      <c r="J120" s="540"/>
      <c r="K120" s="540"/>
    </row>
    <row r="121" spans="1:11">
      <c r="A121" s="540"/>
      <c r="B121" s="540"/>
      <c r="C121" s="540"/>
      <c r="D121" s="540"/>
      <c r="E121" s="540"/>
      <c r="F121" s="540"/>
      <c r="G121" s="542"/>
      <c r="H121" s="542"/>
      <c r="I121" s="540"/>
      <c r="J121" s="540"/>
      <c r="K121" s="540"/>
    </row>
    <row r="122" spans="1:11">
      <c r="A122" s="540"/>
      <c r="B122" s="540"/>
      <c r="C122" s="540"/>
      <c r="D122" s="540"/>
      <c r="E122" s="540"/>
      <c r="F122" s="540"/>
      <c r="G122" s="542"/>
      <c r="H122" s="542"/>
      <c r="I122" s="540"/>
      <c r="J122" s="540"/>
      <c r="K122" s="540"/>
    </row>
    <row r="123" spans="1:11">
      <c r="A123" s="540"/>
      <c r="B123" s="540"/>
      <c r="C123" s="540"/>
      <c r="D123" s="540"/>
      <c r="E123" s="540"/>
      <c r="F123" s="540"/>
      <c r="G123" s="542"/>
      <c r="H123" s="542"/>
      <c r="I123" s="540"/>
      <c r="J123" s="540"/>
      <c r="K123" s="540"/>
    </row>
    <row r="124" spans="1:11">
      <c r="A124" s="540"/>
      <c r="B124" s="540"/>
      <c r="C124" s="540"/>
      <c r="D124" s="540"/>
      <c r="E124" s="540"/>
      <c r="F124" s="540"/>
      <c r="G124" s="542"/>
      <c r="H124" s="542"/>
      <c r="I124" s="540"/>
      <c r="J124" s="540"/>
      <c r="K124" s="540"/>
    </row>
    <row r="125" spans="1:11">
      <c r="A125" s="540"/>
      <c r="B125" s="540"/>
      <c r="C125" s="540"/>
      <c r="D125" s="540"/>
      <c r="E125" s="540"/>
      <c r="F125" s="540"/>
      <c r="G125" s="542"/>
      <c r="H125" s="542"/>
      <c r="I125" s="540"/>
      <c r="J125" s="540"/>
      <c r="K125" s="540"/>
    </row>
    <row r="126" spans="1:11">
      <c r="A126" s="540"/>
      <c r="B126" s="540"/>
      <c r="C126" s="540"/>
      <c r="D126" s="540"/>
      <c r="E126" s="540"/>
      <c r="F126" s="540"/>
      <c r="G126" s="542"/>
      <c r="H126" s="542"/>
      <c r="I126" s="540"/>
      <c r="J126" s="540"/>
      <c r="K126" s="540"/>
    </row>
    <row r="127" spans="1:11">
      <c r="A127" s="540"/>
      <c r="B127" s="540"/>
      <c r="C127" s="540"/>
      <c r="D127" s="540"/>
      <c r="E127" s="540"/>
      <c r="F127" s="540"/>
      <c r="G127" s="542"/>
      <c r="H127" s="542"/>
      <c r="I127" s="540"/>
      <c r="J127" s="540"/>
      <c r="K127" s="540"/>
    </row>
    <row r="128" spans="1:11">
      <c r="A128" s="540"/>
      <c r="B128" s="540"/>
      <c r="C128" s="540"/>
      <c r="D128" s="540"/>
      <c r="E128" s="540"/>
      <c r="F128" s="540"/>
      <c r="G128" s="542"/>
      <c r="H128" s="542"/>
      <c r="I128" s="540"/>
      <c r="J128" s="540"/>
      <c r="K128" s="540"/>
    </row>
    <row r="129" spans="1:11">
      <c r="A129" s="540"/>
      <c r="B129" s="540"/>
      <c r="C129" s="540"/>
      <c r="D129" s="540"/>
      <c r="E129" s="540"/>
      <c r="F129" s="540"/>
      <c r="G129" s="542"/>
      <c r="H129" s="542"/>
      <c r="I129" s="540"/>
      <c r="J129" s="540"/>
      <c r="K129" s="540"/>
    </row>
    <row r="130" spans="1:11">
      <c r="A130" s="540"/>
      <c r="B130" s="540"/>
      <c r="C130" s="540"/>
      <c r="D130" s="540"/>
      <c r="E130" s="540"/>
      <c r="F130" s="540"/>
      <c r="G130" s="542"/>
      <c r="H130" s="542"/>
      <c r="I130" s="540"/>
      <c r="J130" s="540"/>
      <c r="K130" s="540"/>
    </row>
    <row r="131" spans="1:11">
      <c r="A131" s="540"/>
      <c r="B131" s="540"/>
      <c r="C131" s="540"/>
      <c r="D131" s="540"/>
      <c r="E131" s="540"/>
      <c r="F131" s="540"/>
      <c r="G131" s="542"/>
      <c r="H131" s="542"/>
      <c r="I131" s="540"/>
      <c r="J131" s="540"/>
      <c r="K131" s="540"/>
    </row>
    <row r="132" spans="1:11">
      <c r="A132" s="540"/>
      <c r="B132" s="540"/>
      <c r="C132" s="540"/>
      <c r="D132" s="540"/>
      <c r="E132" s="540"/>
      <c r="F132" s="540"/>
      <c r="G132" s="542"/>
      <c r="H132" s="542"/>
      <c r="I132" s="540"/>
      <c r="J132" s="540"/>
      <c r="K132" s="540"/>
    </row>
    <row r="133" spans="1:11">
      <c r="A133" s="540"/>
      <c r="B133" s="540"/>
      <c r="C133" s="540"/>
      <c r="D133" s="540"/>
      <c r="E133" s="540"/>
      <c r="F133" s="540"/>
      <c r="G133" s="542"/>
      <c r="H133" s="542"/>
      <c r="I133" s="540"/>
      <c r="J133" s="540"/>
      <c r="K133" s="540"/>
    </row>
    <row r="134" spans="1:11">
      <c r="A134" s="540"/>
      <c r="B134" s="540"/>
      <c r="C134" s="540"/>
      <c r="D134" s="540"/>
      <c r="E134" s="540"/>
      <c r="F134" s="540"/>
      <c r="G134" s="542"/>
      <c r="H134" s="542"/>
      <c r="I134" s="540"/>
      <c r="J134" s="540"/>
      <c r="K134" s="540"/>
    </row>
    <row r="135" spans="1:11">
      <c r="A135" s="540"/>
      <c r="B135" s="540"/>
      <c r="C135" s="540"/>
      <c r="D135" s="540"/>
      <c r="E135" s="540"/>
      <c r="F135" s="540"/>
      <c r="G135" s="542"/>
      <c r="H135" s="542"/>
      <c r="I135" s="540"/>
      <c r="J135" s="540"/>
      <c r="K135" s="540"/>
    </row>
    <row r="136" spans="1:11">
      <c r="A136" s="540"/>
      <c r="B136" s="540"/>
      <c r="C136" s="540"/>
      <c r="D136" s="540"/>
      <c r="E136" s="540"/>
      <c r="F136" s="540"/>
      <c r="G136" s="542"/>
      <c r="H136" s="542"/>
      <c r="I136" s="540"/>
      <c r="J136" s="540"/>
      <c r="K136" s="540"/>
    </row>
    <row r="137" spans="1:11">
      <c r="A137" s="540"/>
      <c r="B137" s="540"/>
      <c r="C137" s="540"/>
      <c r="D137" s="540"/>
      <c r="E137" s="540"/>
      <c r="F137" s="540"/>
      <c r="G137" s="542"/>
      <c r="H137" s="542"/>
      <c r="I137" s="540"/>
      <c r="J137" s="540"/>
      <c r="K137" s="540"/>
    </row>
    <row r="138" spans="1:11">
      <c r="A138" s="540"/>
      <c r="B138" s="540"/>
      <c r="C138" s="540"/>
      <c r="D138" s="540"/>
      <c r="E138" s="540"/>
      <c r="F138" s="540"/>
      <c r="G138" s="542"/>
      <c r="H138" s="542"/>
      <c r="I138" s="540"/>
      <c r="J138" s="540"/>
      <c r="K138" s="540"/>
    </row>
    <row r="139" spans="1:11">
      <c r="A139" s="540"/>
      <c r="B139" s="540"/>
      <c r="C139" s="540"/>
      <c r="D139" s="540"/>
      <c r="E139" s="540"/>
      <c r="F139" s="540"/>
      <c r="G139" s="542"/>
      <c r="H139" s="542"/>
      <c r="I139" s="540"/>
      <c r="J139" s="540"/>
      <c r="K139" s="540"/>
    </row>
    <row r="140" spans="1:11">
      <c r="A140" s="540"/>
      <c r="B140" s="540"/>
      <c r="C140" s="540"/>
      <c r="D140" s="540"/>
      <c r="E140" s="540"/>
      <c r="F140" s="540"/>
      <c r="G140" s="542"/>
      <c r="H140" s="542"/>
      <c r="I140" s="540"/>
      <c r="J140" s="540"/>
      <c r="K140" s="540"/>
    </row>
    <row r="141" spans="1:11">
      <c r="A141" s="540"/>
      <c r="B141" s="540"/>
      <c r="C141" s="540"/>
      <c r="D141" s="540"/>
      <c r="E141" s="540"/>
      <c r="F141" s="540"/>
      <c r="G141" s="542"/>
      <c r="H141" s="542"/>
      <c r="I141" s="540"/>
      <c r="J141" s="540"/>
      <c r="K141" s="540"/>
    </row>
    <row r="142" spans="1:11">
      <c r="A142" s="540"/>
      <c r="B142" s="540"/>
      <c r="C142" s="540"/>
      <c r="D142" s="540"/>
      <c r="E142" s="540"/>
      <c r="F142" s="540"/>
      <c r="G142" s="542"/>
      <c r="H142" s="542"/>
      <c r="I142" s="540"/>
      <c r="J142" s="540"/>
      <c r="K142" s="540"/>
    </row>
    <row r="143" spans="1:11">
      <c r="A143" s="540"/>
      <c r="B143" s="540"/>
      <c r="C143" s="540"/>
      <c r="D143" s="540"/>
      <c r="E143" s="540"/>
      <c r="F143" s="540"/>
      <c r="G143" s="542"/>
      <c r="H143" s="542"/>
      <c r="I143" s="540"/>
      <c r="J143" s="540"/>
      <c r="K143" s="540"/>
    </row>
    <row r="144" spans="1:11">
      <c r="A144" s="540"/>
      <c r="B144" s="540"/>
      <c r="C144" s="540"/>
      <c r="D144" s="540"/>
      <c r="E144" s="540"/>
      <c r="F144" s="540"/>
      <c r="G144" s="542"/>
      <c r="H144" s="542"/>
      <c r="I144" s="540"/>
      <c r="J144" s="540"/>
      <c r="K144" s="540"/>
    </row>
    <row r="145" spans="1:11">
      <c r="A145" s="540"/>
      <c r="B145" s="540"/>
      <c r="C145" s="540"/>
      <c r="D145" s="540"/>
      <c r="E145" s="540"/>
      <c r="F145" s="540"/>
      <c r="G145" s="542"/>
      <c r="H145" s="542"/>
      <c r="I145" s="540"/>
      <c r="J145" s="540"/>
      <c r="K145" s="540"/>
    </row>
    <row r="146" spans="1:11">
      <c r="A146" s="540"/>
      <c r="B146" s="540"/>
      <c r="C146" s="540"/>
      <c r="D146" s="540"/>
      <c r="E146" s="540"/>
      <c r="F146" s="540"/>
      <c r="G146" s="542"/>
      <c r="H146" s="542"/>
      <c r="I146" s="540"/>
      <c r="J146" s="540"/>
      <c r="K146" s="540"/>
    </row>
    <row r="147" spans="1:11">
      <c r="A147" s="540"/>
      <c r="B147" s="540"/>
      <c r="C147" s="540"/>
      <c r="D147" s="540"/>
      <c r="E147" s="540"/>
      <c r="F147" s="540"/>
      <c r="G147" s="542"/>
      <c r="H147" s="542"/>
      <c r="I147" s="540"/>
      <c r="J147" s="540"/>
      <c r="K147" s="540"/>
    </row>
    <row r="148" spans="1:11">
      <c r="A148" s="540"/>
      <c r="B148" s="540"/>
      <c r="C148" s="540"/>
      <c r="D148" s="540"/>
      <c r="E148" s="540"/>
      <c r="F148" s="540"/>
      <c r="G148" s="542"/>
      <c r="H148" s="542"/>
      <c r="I148" s="540"/>
      <c r="J148" s="540"/>
      <c r="K148" s="540"/>
    </row>
    <row r="149" spans="1:11">
      <c r="A149" s="540"/>
      <c r="B149" s="540"/>
      <c r="C149" s="540"/>
      <c r="D149" s="540"/>
      <c r="E149" s="540"/>
      <c r="F149" s="540"/>
      <c r="G149" s="542"/>
      <c r="H149" s="542"/>
      <c r="I149" s="540"/>
      <c r="J149" s="540"/>
      <c r="K149" s="540"/>
    </row>
    <row r="150" spans="1:11">
      <c r="A150" s="540"/>
      <c r="B150" s="540"/>
      <c r="C150" s="540"/>
      <c r="D150" s="540"/>
      <c r="E150" s="540"/>
      <c r="F150" s="540"/>
      <c r="G150" s="542"/>
      <c r="H150" s="542"/>
      <c r="I150" s="540"/>
      <c r="J150" s="540"/>
      <c r="K150" s="540"/>
    </row>
    <row r="151" spans="1:11">
      <c r="A151" s="540"/>
      <c r="B151" s="540"/>
      <c r="C151" s="540"/>
      <c r="D151" s="540"/>
      <c r="E151" s="540"/>
      <c r="F151" s="540"/>
      <c r="G151" s="542"/>
      <c r="H151" s="542"/>
      <c r="I151" s="540"/>
      <c r="J151" s="540"/>
      <c r="K151" s="540"/>
    </row>
    <row r="152" spans="1:11">
      <c r="A152" s="540"/>
      <c r="B152" s="540"/>
      <c r="C152" s="540"/>
      <c r="D152" s="540"/>
      <c r="E152" s="540"/>
      <c r="F152" s="540"/>
      <c r="G152" s="542"/>
      <c r="H152" s="542"/>
      <c r="I152" s="540"/>
      <c r="J152" s="540"/>
      <c r="K152" s="540"/>
    </row>
  </sheetData>
  <sheetProtection formatCells="0" selectLockedCells="1"/>
  <customSheetViews>
    <customSheetView guid="{F388B5A1-DF76-4934-8DC7-9C571D76D22E}" scale="90" showPageBreaks="1" fitToPage="1" printArea="1" topLeftCell="A9">
      <selection activeCell="D33" sqref="D33"/>
      <pageMargins left="1.2598425196850394" right="0" top="0.94488188976377963" bottom="0.70866141732283472" header="0" footer="0"/>
      <printOptions verticalCentered="1"/>
      <pageSetup scale="58" orientation="landscape" r:id="rId1"/>
    </customSheetView>
    <customSheetView guid="{7CC4DA3F-AD23-4DEB-9CA4-712614517CA7}" scale="112" showPageBreaks="1" fitToPage="1" printArea="1" topLeftCell="B19">
      <selection activeCell="E42" sqref="E42"/>
      <pageMargins left="1.2598425196850394" right="0" top="0.94488188976377963" bottom="0.70866141732283472" header="0" footer="0"/>
      <printOptions verticalCentered="1"/>
      <pageSetup scale="58" orientation="landscape" r:id="rId2"/>
    </customSheetView>
    <customSheetView guid="{A19AC32C-BD6E-4E9B-9A51-86B25DA28A61}" showPageBreaks="1" fitToPage="1" printArea="1" view="pageBreakPreview" topLeftCell="D1">
      <selection activeCell="D16" sqref="D16"/>
      <pageMargins left="1.2598425196850394" right="0" top="0.94488188976377963" bottom="0.70866141732283472" header="0" footer="0"/>
      <printOptions verticalCentered="1"/>
      <pageSetup scale="58" orientation="landscape" r:id="rId3"/>
    </customSheetView>
  </customSheetViews>
  <mergeCells count="71">
    <mergeCell ref="C62:D62"/>
    <mergeCell ref="G53:H53"/>
    <mergeCell ref="B58:J58"/>
    <mergeCell ref="C60:D60"/>
    <mergeCell ref="G60:H60"/>
    <mergeCell ref="C61:D61"/>
    <mergeCell ref="G61:H61"/>
    <mergeCell ref="G62:H63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W31"/>
  <sheetViews>
    <sheetView zoomScale="120" zoomScaleNormal="120" workbookViewId="0">
      <selection activeCell="I22" sqref="I22"/>
    </sheetView>
  </sheetViews>
  <sheetFormatPr baseColWidth="10" defaultRowHeight="15"/>
  <cols>
    <col min="1" max="1" width="2.28515625" style="112" customWidth="1"/>
    <col min="2" max="2" width="3.28515625" style="74" customWidth="1"/>
    <col min="3" max="3" width="52.5703125" style="74" customWidth="1"/>
    <col min="4" max="9" width="12.7109375" style="74" customWidth="1"/>
    <col min="10" max="10" width="2.7109375" style="112" customWidth="1"/>
    <col min="11" max="11" width="13.5703125" customWidth="1"/>
    <col min="12" max="12" width="13.42578125" customWidth="1"/>
    <col min="13" max="16" width="11.5703125" bestFit="1" customWidth="1"/>
    <col min="17" max="18" width="12.5703125" customWidth="1"/>
    <col min="19" max="19" width="13.140625" customWidth="1"/>
    <col min="20" max="21" width="15" customWidth="1"/>
    <col min="22" max="22" width="12.28515625" bestFit="1" customWidth="1"/>
  </cols>
  <sheetData>
    <row r="1" spans="2:23" s="112" customFormat="1">
      <c r="B1" s="73"/>
      <c r="C1" s="73"/>
      <c r="D1" s="73"/>
      <c r="E1" s="73"/>
      <c r="F1" s="73"/>
      <c r="G1" s="73"/>
      <c r="H1" s="73"/>
      <c r="I1" s="73"/>
    </row>
    <row r="2" spans="2:23">
      <c r="B2" s="663" t="s">
        <v>420</v>
      </c>
      <c r="C2" s="664"/>
      <c r="D2" s="664"/>
      <c r="E2" s="664"/>
      <c r="F2" s="664"/>
      <c r="G2" s="664"/>
      <c r="H2" s="664"/>
      <c r="I2" s="665"/>
    </row>
    <row r="3" spans="2:23">
      <c r="B3" s="666" t="str">
        <f>+EA!C6</f>
        <v>INSTITUTO INMOBILIARIO DE DESARROLLO URBANO Y VIVIENDA DEL ESTADO DE TLAXCALA</v>
      </c>
      <c r="C3" s="667"/>
      <c r="D3" s="667"/>
      <c r="E3" s="667"/>
      <c r="F3" s="667"/>
      <c r="G3" s="667"/>
      <c r="H3" s="667"/>
      <c r="I3" s="668"/>
    </row>
    <row r="4" spans="2:23">
      <c r="B4" s="666" t="s">
        <v>233</v>
      </c>
      <c r="C4" s="667"/>
      <c r="D4" s="667"/>
      <c r="E4" s="667"/>
      <c r="F4" s="667"/>
      <c r="G4" s="667"/>
      <c r="H4" s="667"/>
      <c r="I4" s="668"/>
    </row>
    <row r="5" spans="2:23">
      <c r="B5" s="666" t="s">
        <v>234</v>
      </c>
      <c r="C5" s="667"/>
      <c r="D5" s="667"/>
      <c r="E5" s="667"/>
      <c r="F5" s="667"/>
      <c r="G5" s="667"/>
      <c r="H5" s="667"/>
      <c r="I5" s="668"/>
    </row>
    <row r="6" spans="2:23">
      <c r="B6" s="669" t="str">
        <f>+EA!B71</f>
        <v>Del 1 de enero al 31 de diciembre de 2015</v>
      </c>
      <c r="C6" s="670"/>
      <c r="D6" s="670"/>
      <c r="E6" s="670"/>
      <c r="F6" s="670"/>
      <c r="G6" s="670"/>
      <c r="H6" s="670"/>
      <c r="I6" s="671"/>
    </row>
    <row r="7" spans="2:23" s="112" customFormat="1">
      <c r="B7" s="73"/>
      <c r="C7" s="73"/>
      <c r="D7" s="73"/>
      <c r="E7" s="73"/>
      <c r="F7" s="73"/>
      <c r="G7" s="73"/>
      <c r="H7" s="73"/>
      <c r="I7" s="73"/>
      <c r="K7" t="s">
        <v>489</v>
      </c>
      <c r="L7" t="s">
        <v>489</v>
      </c>
      <c r="M7" t="s">
        <v>489</v>
      </c>
      <c r="N7" t="s">
        <v>490</v>
      </c>
      <c r="O7" t="s">
        <v>490</v>
      </c>
      <c r="P7" t="s">
        <v>490</v>
      </c>
      <c r="Q7" t="s">
        <v>491</v>
      </c>
      <c r="R7" t="s">
        <v>138</v>
      </c>
      <c r="S7"/>
      <c r="T7"/>
      <c r="U7"/>
      <c r="V7"/>
      <c r="W7"/>
    </row>
    <row r="8" spans="2:23">
      <c r="B8" s="672" t="s">
        <v>76</v>
      </c>
      <c r="C8" s="672"/>
      <c r="D8" s="673" t="s">
        <v>235</v>
      </c>
      <c r="E8" s="673"/>
      <c r="F8" s="673"/>
      <c r="G8" s="673"/>
      <c r="H8" s="673"/>
      <c r="I8" s="673" t="s">
        <v>236</v>
      </c>
      <c r="K8" s="438" t="s">
        <v>495</v>
      </c>
      <c r="L8" s="438" t="s">
        <v>429</v>
      </c>
      <c r="M8" s="438" t="s">
        <v>428</v>
      </c>
      <c r="N8" s="438" t="s">
        <v>495</v>
      </c>
      <c r="O8" s="438" t="s">
        <v>429</v>
      </c>
      <c r="P8" s="438" t="s">
        <v>428</v>
      </c>
      <c r="Q8" s="438" t="s">
        <v>492</v>
      </c>
      <c r="R8" s="438" t="s">
        <v>429</v>
      </c>
      <c r="S8" s="438" t="s">
        <v>493</v>
      </c>
      <c r="T8" s="520" t="s">
        <v>527</v>
      </c>
      <c r="U8" s="520" t="s">
        <v>534</v>
      </c>
      <c r="V8" s="438" t="s">
        <v>494</v>
      </c>
    </row>
    <row r="9" spans="2:23" ht="22.5">
      <c r="B9" s="672"/>
      <c r="C9" s="672"/>
      <c r="D9" s="113" t="s">
        <v>237</v>
      </c>
      <c r="E9" s="113" t="s">
        <v>238</v>
      </c>
      <c r="F9" s="113" t="s">
        <v>211</v>
      </c>
      <c r="G9" s="113" t="s">
        <v>212</v>
      </c>
      <c r="H9" s="113" t="s">
        <v>239</v>
      </c>
      <c r="I9" s="673"/>
      <c r="K9" s="502">
        <v>0</v>
      </c>
      <c r="L9" s="503">
        <v>0</v>
      </c>
      <c r="M9" s="504">
        <f t="shared" ref="M9:M14" si="0">+K9-L9</f>
        <v>0</v>
      </c>
      <c r="N9" s="502">
        <v>398239.52</v>
      </c>
      <c r="O9" s="505">
        <v>398239.52</v>
      </c>
      <c r="P9" s="502">
        <f t="shared" ref="P9:P14" si="1">+N9-O9</f>
        <v>0</v>
      </c>
      <c r="Q9" s="506">
        <f t="shared" ref="Q9:S14" si="2">+K9+N9</f>
        <v>398239.52</v>
      </c>
      <c r="R9" s="505">
        <f t="shared" si="2"/>
        <v>398239.52</v>
      </c>
      <c r="S9" s="502">
        <f t="shared" si="2"/>
        <v>0</v>
      </c>
      <c r="T9" s="507"/>
      <c r="U9" s="507"/>
      <c r="V9" s="502">
        <f t="shared" ref="V9:V16" si="3">Q9-S9+T9+U9</f>
        <v>398239.52</v>
      </c>
    </row>
    <row r="10" spans="2:23">
      <c r="B10" s="672"/>
      <c r="C10" s="672"/>
      <c r="D10" s="113">
        <v>1</v>
      </c>
      <c r="E10" s="113">
        <v>2</v>
      </c>
      <c r="F10" s="113" t="s">
        <v>240</v>
      </c>
      <c r="G10" s="113">
        <v>4</v>
      </c>
      <c r="H10" s="113">
        <v>5</v>
      </c>
      <c r="I10" s="113" t="s">
        <v>241</v>
      </c>
      <c r="K10" s="502">
        <v>4200000</v>
      </c>
      <c r="L10" s="505">
        <v>4200000</v>
      </c>
      <c r="M10" s="504">
        <f t="shared" si="0"/>
        <v>0</v>
      </c>
      <c r="N10" s="507">
        <v>487372.56</v>
      </c>
      <c r="O10" s="505">
        <v>487372.56</v>
      </c>
      <c r="P10" s="502">
        <f t="shared" si="1"/>
        <v>0</v>
      </c>
      <c r="Q10" s="506">
        <f t="shared" si="2"/>
        <v>4687372.5599999996</v>
      </c>
      <c r="R10" s="505">
        <f t="shared" ref="R10:R16" si="4">+L10+O10</f>
        <v>4687372.5599999996</v>
      </c>
      <c r="S10" s="502">
        <f t="shared" si="2"/>
        <v>0</v>
      </c>
      <c r="T10" s="507"/>
      <c r="U10" s="507"/>
      <c r="V10" s="502">
        <f t="shared" si="3"/>
        <v>4687372.5599999996</v>
      </c>
    </row>
    <row r="11" spans="2:23">
      <c r="B11" s="114"/>
      <c r="C11" s="115"/>
      <c r="D11" s="116"/>
      <c r="E11" s="116"/>
      <c r="F11" s="116"/>
      <c r="G11" s="116"/>
      <c r="H11" s="116"/>
      <c r="I11" s="116"/>
      <c r="K11" s="502">
        <v>4200000</v>
      </c>
      <c r="L11" s="505">
        <v>4200000</v>
      </c>
      <c r="M11" s="504">
        <f t="shared" si="0"/>
        <v>0</v>
      </c>
      <c r="N11" s="507">
        <v>413212.56</v>
      </c>
      <c r="O11" s="505">
        <v>413212.56</v>
      </c>
      <c r="P11" s="502">
        <f t="shared" si="1"/>
        <v>0</v>
      </c>
      <c r="Q11" s="506">
        <f t="shared" si="2"/>
        <v>4613212.5599999996</v>
      </c>
      <c r="R11" s="505">
        <f t="shared" si="4"/>
        <v>4613212.5599999996</v>
      </c>
      <c r="S11" s="502">
        <f t="shared" si="2"/>
        <v>0</v>
      </c>
      <c r="T11" s="504">
        <v>277035.2</v>
      </c>
      <c r="U11" s="507"/>
      <c r="V11" s="502">
        <f t="shared" si="3"/>
        <v>4890247.76</v>
      </c>
    </row>
    <row r="12" spans="2:23" ht="24">
      <c r="B12" s="117"/>
      <c r="C12" s="440" t="s">
        <v>496</v>
      </c>
      <c r="D12" s="441">
        <f>EAI!E33</f>
        <v>20616000</v>
      </c>
      <c r="E12" s="441">
        <f>EAI!F33</f>
        <v>12994950.01</v>
      </c>
      <c r="F12" s="441">
        <f>+D12+E12</f>
        <v>33610950.009999998</v>
      </c>
      <c r="G12" s="441">
        <v>32133090</v>
      </c>
      <c r="H12" s="441">
        <f>G12</f>
        <v>32133090</v>
      </c>
      <c r="I12" s="441">
        <f>+F12-G12</f>
        <v>1477860.0099999979</v>
      </c>
      <c r="K12" s="502">
        <v>3900000</v>
      </c>
      <c r="L12" s="505">
        <v>3900000</v>
      </c>
      <c r="M12" s="504">
        <f t="shared" si="0"/>
        <v>0</v>
      </c>
      <c r="N12" s="507">
        <f>4308032.56-3900000</f>
        <v>408032.55999999959</v>
      </c>
      <c r="O12" s="508">
        <v>408032.56</v>
      </c>
      <c r="P12" s="502">
        <f t="shared" si="1"/>
        <v>0</v>
      </c>
      <c r="Q12" s="506">
        <f t="shared" si="2"/>
        <v>4308032.5599999996</v>
      </c>
      <c r="R12" s="505">
        <f t="shared" si="4"/>
        <v>4308032.5599999996</v>
      </c>
      <c r="S12" s="502">
        <f t="shared" si="2"/>
        <v>0</v>
      </c>
      <c r="T12" s="507">
        <f>2348405.76+1900000</f>
        <v>4248405.76</v>
      </c>
      <c r="U12" s="507"/>
      <c r="V12" s="502">
        <f t="shared" si="3"/>
        <v>8556438.3200000003</v>
      </c>
    </row>
    <row r="13" spans="2:23">
      <c r="B13" s="117"/>
      <c r="C13" s="118"/>
      <c r="D13" s="441"/>
      <c r="E13" s="441"/>
      <c r="F13" s="441">
        <f t="shared" ref="F13:F20" si="5">+D13+E13</f>
        <v>0</v>
      </c>
      <c r="G13" s="441"/>
      <c r="H13" s="441"/>
      <c r="I13" s="441">
        <f t="shared" ref="I13:I20" si="6">+F13-G13</f>
        <v>0</v>
      </c>
      <c r="K13" s="502">
        <v>2700000</v>
      </c>
      <c r="L13" s="505">
        <v>1669200</v>
      </c>
      <c r="M13" s="504">
        <f>+K13-L13</f>
        <v>1030800</v>
      </c>
      <c r="N13" s="507">
        <v>402538.96</v>
      </c>
      <c r="O13" s="508">
        <v>395538.96</v>
      </c>
      <c r="P13" s="502">
        <f t="shared" si="1"/>
        <v>7000</v>
      </c>
      <c r="Q13" s="506">
        <f t="shared" si="2"/>
        <v>3102538.96</v>
      </c>
      <c r="R13" s="505">
        <f t="shared" si="4"/>
        <v>2064738.96</v>
      </c>
      <c r="S13" s="502">
        <f>+M13+P13</f>
        <v>1037800</v>
      </c>
      <c r="T13" s="507">
        <v>2561034.56</v>
      </c>
      <c r="U13" s="507"/>
      <c r="V13" s="502">
        <f t="shared" si="3"/>
        <v>4625773.5199999996</v>
      </c>
    </row>
    <row r="14" spans="2:23">
      <c r="B14" s="117"/>
      <c r="C14" s="118"/>
      <c r="D14" s="441"/>
      <c r="E14" s="441"/>
      <c r="F14" s="441">
        <f t="shared" si="5"/>
        <v>0</v>
      </c>
      <c r="G14" s="441"/>
      <c r="H14" s="441"/>
      <c r="I14" s="441">
        <f t="shared" si="6"/>
        <v>0</v>
      </c>
      <c r="K14" s="511">
        <v>0</v>
      </c>
      <c r="L14" s="512">
        <v>0</v>
      </c>
      <c r="M14" s="513">
        <f t="shared" si="0"/>
        <v>0</v>
      </c>
      <c r="N14" s="514">
        <v>460722.56</v>
      </c>
      <c r="O14" s="515">
        <v>458122.56</v>
      </c>
      <c r="P14" s="511">
        <f t="shared" si="1"/>
        <v>2600</v>
      </c>
      <c r="Q14" s="516">
        <f t="shared" si="2"/>
        <v>460722.56</v>
      </c>
      <c r="R14" s="517">
        <f t="shared" si="4"/>
        <v>458122.56</v>
      </c>
      <c r="S14" s="511">
        <f t="shared" si="2"/>
        <v>2600</v>
      </c>
      <c r="T14" s="514">
        <v>943198.24</v>
      </c>
      <c r="U14" s="514"/>
      <c r="V14" s="511">
        <f t="shared" si="3"/>
        <v>1401320.8</v>
      </c>
    </row>
    <row r="15" spans="2:23">
      <c r="B15" s="117"/>
      <c r="C15" s="118"/>
      <c r="D15" s="441"/>
      <c r="E15" s="441"/>
      <c r="F15" s="441">
        <f t="shared" si="5"/>
        <v>0</v>
      </c>
      <c r="G15" s="441"/>
      <c r="H15" s="441"/>
      <c r="I15" s="441">
        <f t="shared" si="6"/>
        <v>0</v>
      </c>
      <c r="K15" s="502">
        <v>0</v>
      </c>
      <c r="L15" s="503">
        <v>0</v>
      </c>
      <c r="M15" s="504">
        <f>+K15-L15</f>
        <v>0</v>
      </c>
      <c r="N15" s="518">
        <v>447913.82</v>
      </c>
      <c r="O15" s="505">
        <v>446313.82</v>
      </c>
      <c r="P15" s="502">
        <f t="shared" ref="P15:P20" si="7">+N15-O15</f>
        <v>1600</v>
      </c>
      <c r="Q15" s="506">
        <f t="shared" ref="Q15:Q20" si="8">+K15+N15</f>
        <v>447913.82</v>
      </c>
      <c r="R15" s="505">
        <f t="shared" si="4"/>
        <v>446313.82</v>
      </c>
      <c r="S15" s="502">
        <f t="shared" ref="S15:S20" si="9">+M15+P15</f>
        <v>1600</v>
      </c>
      <c r="T15" s="502">
        <v>739470.88</v>
      </c>
      <c r="U15" s="502"/>
      <c r="V15" s="502">
        <f t="shared" si="3"/>
        <v>1185784.7</v>
      </c>
    </row>
    <row r="16" spans="2:23">
      <c r="B16" s="117"/>
      <c r="C16" s="118"/>
      <c r="D16" s="441"/>
      <c r="E16" s="441"/>
      <c r="F16" s="441">
        <f t="shared" si="5"/>
        <v>0</v>
      </c>
      <c r="G16" s="441"/>
      <c r="H16" s="441"/>
      <c r="I16" s="441">
        <f t="shared" si="6"/>
        <v>0</v>
      </c>
      <c r="K16" s="511"/>
      <c r="L16" s="512">
        <v>0</v>
      </c>
      <c r="M16" s="513">
        <f>+K16-L16</f>
        <v>0</v>
      </c>
      <c r="N16" s="514">
        <v>418312.56</v>
      </c>
      <c r="O16" s="529">
        <v>416712.56</v>
      </c>
      <c r="P16" s="511">
        <f t="shared" si="7"/>
        <v>1600</v>
      </c>
      <c r="Q16" s="516">
        <f t="shared" si="8"/>
        <v>418312.56</v>
      </c>
      <c r="R16" s="517">
        <f t="shared" si="4"/>
        <v>416712.56</v>
      </c>
      <c r="S16" s="511">
        <f t="shared" si="9"/>
        <v>1600</v>
      </c>
      <c r="T16" s="514">
        <v>0</v>
      </c>
      <c r="U16" s="514">
        <v>512586.06</v>
      </c>
      <c r="V16" s="511">
        <f t="shared" si="3"/>
        <v>929298.62</v>
      </c>
    </row>
    <row r="17" spans="1:23">
      <c r="B17" s="117"/>
      <c r="C17" s="118"/>
      <c r="D17" s="441"/>
      <c r="E17" s="441"/>
      <c r="F17" s="441">
        <f t="shared" si="5"/>
        <v>0</v>
      </c>
      <c r="G17" s="441"/>
      <c r="H17" s="441"/>
      <c r="I17" s="441">
        <f t="shared" si="6"/>
        <v>0</v>
      </c>
      <c r="K17" s="530">
        <v>0</v>
      </c>
      <c r="L17" s="532"/>
      <c r="M17" s="504">
        <f>+K17-L17</f>
        <v>0</v>
      </c>
      <c r="N17" s="531">
        <v>403762.56</v>
      </c>
      <c r="O17" s="533">
        <v>402162.56</v>
      </c>
      <c r="P17" s="530">
        <f t="shared" si="7"/>
        <v>1600</v>
      </c>
      <c r="Q17" s="534">
        <f t="shared" si="8"/>
        <v>403762.56</v>
      </c>
      <c r="R17" s="535">
        <f>+L17+O17</f>
        <v>402162.56</v>
      </c>
      <c r="S17" s="536">
        <f t="shared" si="9"/>
        <v>1600</v>
      </c>
      <c r="T17" s="537">
        <v>0</v>
      </c>
      <c r="U17" s="537">
        <v>32059.01</v>
      </c>
      <c r="V17" s="536">
        <f>Q17-S17+T17+U17</f>
        <v>434221.57</v>
      </c>
    </row>
    <row r="18" spans="1:23">
      <c r="B18" s="117"/>
      <c r="C18" s="118"/>
      <c r="D18" s="441"/>
      <c r="E18" s="441"/>
      <c r="F18" s="441">
        <f t="shared" si="5"/>
        <v>0</v>
      </c>
      <c r="G18" s="441"/>
      <c r="H18" s="441"/>
      <c r="I18" s="441">
        <f t="shared" si="6"/>
        <v>0</v>
      </c>
      <c r="K18" s="530">
        <v>0</v>
      </c>
      <c r="L18" s="544"/>
      <c r="M18" s="513">
        <f>+K18-L18</f>
        <v>0</v>
      </c>
      <c r="N18" s="531">
        <v>408012.56</v>
      </c>
      <c r="O18" s="545">
        <v>406412.56</v>
      </c>
      <c r="P18" s="530">
        <f t="shared" si="7"/>
        <v>1600</v>
      </c>
      <c r="Q18" s="546">
        <f t="shared" si="8"/>
        <v>408012.56</v>
      </c>
      <c r="R18" s="547">
        <f>+L18+O18</f>
        <v>406412.56</v>
      </c>
      <c r="S18" s="530">
        <f t="shared" si="9"/>
        <v>1600</v>
      </c>
      <c r="T18" s="531">
        <v>0</v>
      </c>
      <c r="U18" s="548">
        <v>30180</v>
      </c>
      <c r="V18" s="530">
        <f>Q18-S18+T18+U18</f>
        <v>436592.56</v>
      </c>
    </row>
    <row r="19" spans="1:23">
      <c r="B19" s="117"/>
      <c r="C19" s="118"/>
      <c r="D19" s="441"/>
      <c r="E19" s="441"/>
      <c r="F19" s="441">
        <f t="shared" si="5"/>
        <v>0</v>
      </c>
      <c r="G19" s="441"/>
      <c r="H19" s="441"/>
      <c r="I19" s="441">
        <f t="shared" si="6"/>
        <v>0</v>
      </c>
      <c r="K19" s="511">
        <v>0</v>
      </c>
      <c r="L19" s="517">
        <v>2250000</v>
      </c>
      <c r="N19" s="514">
        <v>393302.56</v>
      </c>
      <c r="O19" s="515">
        <v>391702.56</v>
      </c>
      <c r="P19" s="511">
        <f t="shared" si="7"/>
        <v>1600</v>
      </c>
      <c r="Q19" s="516">
        <f t="shared" si="8"/>
        <v>393302.56</v>
      </c>
      <c r="R19" s="517">
        <v>391702.56</v>
      </c>
      <c r="S19" s="511">
        <f t="shared" si="9"/>
        <v>1600</v>
      </c>
      <c r="T19" s="511">
        <v>1224000</v>
      </c>
      <c r="U19" s="513">
        <v>-19929.53</v>
      </c>
      <c r="V19" s="511">
        <f>Q19-S19+T19+U19</f>
        <v>1595773.03</v>
      </c>
      <c r="W19" s="124"/>
    </row>
    <row r="20" spans="1:23">
      <c r="B20" s="117"/>
      <c r="C20" s="118"/>
      <c r="D20" s="441"/>
      <c r="E20" s="441"/>
      <c r="F20" s="441">
        <f t="shared" si="5"/>
        <v>0</v>
      </c>
      <c r="G20" s="441"/>
      <c r="H20" s="441"/>
      <c r="I20" s="441">
        <f t="shared" si="6"/>
        <v>0</v>
      </c>
      <c r="K20" s="549">
        <v>0</v>
      </c>
      <c r="L20" s="543">
        <v>800000</v>
      </c>
      <c r="M20" s="438"/>
      <c r="N20" s="550">
        <v>974577.22</v>
      </c>
      <c r="O20" s="551">
        <v>972977.22</v>
      </c>
      <c r="P20" s="549">
        <f t="shared" si="7"/>
        <v>1600</v>
      </c>
      <c r="Q20" s="552">
        <f t="shared" si="8"/>
        <v>974577.22</v>
      </c>
      <c r="R20" s="543">
        <v>972977.22</v>
      </c>
      <c r="S20" s="549">
        <f t="shared" si="9"/>
        <v>1600</v>
      </c>
      <c r="T20" s="509">
        <v>1232000</v>
      </c>
      <c r="U20" s="438">
        <v>14910</v>
      </c>
      <c r="V20" s="509">
        <f>Q20-S20+T20+U20</f>
        <v>2219887.2199999997</v>
      </c>
    </row>
    <row r="21" spans="1:23">
      <c r="B21" s="119"/>
      <c r="C21" s="120"/>
      <c r="D21" s="442"/>
      <c r="E21" s="442"/>
      <c r="F21" s="442"/>
      <c r="G21" s="442"/>
      <c r="H21" s="442"/>
      <c r="I21" s="442"/>
      <c r="K21" s="502">
        <f t="shared" ref="K21:V21" si="10">SUM(K9:K20)</f>
        <v>15000000</v>
      </c>
      <c r="L21" s="510">
        <f t="shared" si="10"/>
        <v>17019200</v>
      </c>
      <c r="M21" s="502">
        <f t="shared" si="10"/>
        <v>1030800</v>
      </c>
      <c r="N21" s="502">
        <f t="shared" si="10"/>
        <v>5615999.9999999991</v>
      </c>
      <c r="O21" s="510">
        <f t="shared" si="10"/>
        <v>5596799.9999999991</v>
      </c>
      <c r="P21" s="502">
        <f t="shared" si="10"/>
        <v>19200</v>
      </c>
      <c r="Q21" s="510">
        <f t="shared" si="10"/>
        <v>20615999.999999993</v>
      </c>
      <c r="R21" s="510">
        <f t="shared" si="10"/>
        <v>19565999.999999993</v>
      </c>
      <c r="S21" s="510">
        <f t="shared" si="10"/>
        <v>1050000</v>
      </c>
      <c r="T21" s="502">
        <f t="shared" si="10"/>
        <v>11225144.640000001</v>
      </c>
      <c r="U21" s="502">
        <f t="shared" si="10"/>
        <v>569805.53999999992</v>
      </c>
      <c r="V21" s="502">
        <f t="shared" si="10"/>
        <v>31360950.18</v>
      </c>
    </row>
    <row r="22" spans="1:23" s="124" customFormat="1">
      <c r="A22" s="121"/>
      <c r="B22" s="122"/>
      <c r="C22" s="123" t="s">
        <v>242</v>
      </c>
      <c r="D22" s="443">
        <f t="shared" ref="D22:I22" si="11">ROUND(SUM(D12:D20),"0")</f>
        <v>20616000</v>
      </c>
      <c r="E22" s="443">
        <f t="shared" si="11"/>
        <v>12994950</v>
      </c>
      <c r="F22" s="443">
        <f t="shared" si="11"/>
        <v>33610950</v>
      </c>
      <c r="G22" s="443">
        <f t="shared" si="11"/>
        <v>32133090</v>
      </c>
      <c r="H22" s="443">
        <f t="shared" si="11"/>
        <v>32133090</v>
      </c>
      <c r="I22" s="443">
        <f t="shared" si="11"/>
        <v>1477860</v>
      </c>
      <c r="J22" s="112"/>
      <c r="K22" s="502"/>
      <c r="L22" s="507"/>
      <c r="M22" s="502"/>
      <c r="N22" s="507"/>
      <c r="O22" s="502"/>
      <c r="P22" s="507"/>
      <c r="Q22" s="507"/>
      <c r="R22" s="507"/>
      <c r="S22" s="507"/>
      <c r="T22" s="502">
        <f>+T21-S21</f>
        <v>10175144.640000001</v>
      </c>
      <c r="U22" s="507"/>
      <c r="V22" s="507"/>
      <c r="W22"/>
    </row>
    <row r="23" spans="1:23">
      <c r="B23" s="73"/>
      <c r="C23" s="73"/>
      <c r="D23" s="73"/>
      <c r="E23" s="73"/>
      <c r="F23" s="73"/>
      <c r="G23" s="73"/>
      <c r="H23" s="73"/>
      <c r="I23" s="73"/>
      <c r="K23" s="502"/>
      <c r="L23" s="507"/>
      <c r="M23" s="507"/>
      <c r="N23" s="507"/>
      <c r="O23" s="502"/>
      <c r="P23" s="507"/>
      <c r="Q23" s="507"/>
      <c r="R23" s="507"/>
      <c r="S23" s="506">
        <f>+S21-T21-U21</f>
        <v>-10744950.18</v>
      </c>
      <c r="T23" s="502"/>
      <c r="U23" s="502"/>
      <c r="V23" s="502"/>
    </row>
    <row r="24" spans="1:23">
      <c r="B24" s="73"/>
      <c r="C24" s="73"/>
      <c r="D24" s="73"/>
      <c r="E24" s="73"/>
      <c r="F24" s="73"/>
      <c r="G24" s="73"/>
      <c r="H24" s="73"/>
      <c r="I24" s="73"/>
      <c r="J24" s="121"/>
      <c r="U24" s="507"/>
      <c r="V24" s="433"/>
    </row>
    <row r="25" spans="1:23">
      <c r="B25" s="73"/>
      <c r="C25" s="73"/>
      <c r="D25" s="73"/>
      <c r="E25" s="73"/>
      <c r="F25" s="73"/>
      <c r="G25" s="73"/>
      <c r="H25" s="73"/>
      <c r="I25" s="73"/>
      <c r="S25" s="507" t="s">
        <v>538</v>
      </c>
      <c r="T25" s="507"/>
      <c r="U25" s="507"/>
    </row>
    <row r="26" spans="1:23">
      <c r="N26">
        <v>22500</v>
      </c>
      <c r="O26">
        <v>2570.4699999999998</v>
      </c>
      <c r="S26" s="507" t="s">
        <v>528</v>
      </c>
      <c r="T26" s="502">
        <v>10000</v>
      </c>
      <c r="U26" s="507"/>
    </row>
    <row r="27" spans="1:23">
      <c r="O27">
        <v>14910</v>
      </c>
      <c r="S27" s="507" t="s">
        <v>529</v>
      </c>
      <c r="T27" s="502">
        <v>2509.81</v>
      </c>
      <c r="U27" s="507"/>
    </row>
    <row r="28" spans="1:23">
      <c r="O28">
        <f>+O27+O26</f>
        <v>17480.47</v>
      </c>
      <c r="Q28" s="433">
        <f>U21-T31</f>
        <v>0</v>
      </c>
      <c r="S28" s="507" t="s">
        <v>530</v>
      </c>
      <c r="T28" s="502">
        <v>26783.73</v>
      </c>
      <c r="U28" s="507"/>
    </row>
    <row r="29" spans="1:23">
      <c r="N29">
        <f>N26-O28</f>
        <v>5019.5299999999988</v>
      </c>
      <c r="S29" s="507" t="s">
        <v>531</v>
      </c>
      <c r="T29" s="502">
        <v>530510</v>
      </c>
      <c r="U29" s="514"/>
    </row>
    <row r="30" spans="1:23">
      <c r="S30" s="507" t="s">
        <v>532</v>
      </c>
      <c r="T30" s="509">
        <v>2</v>
      </c>
    </row>
    <row r="31" spans="1:23">
      <c r="T31" s="536">
        <f>SUM(T26:T30)</f>
        <v>569805.54</v>
      </c>
      <c r="U31" s="433"/>
    </row>
  </sheetData>
  <customSheetViews>
    <customSheetView guid="{F388B5A1-DF76-4934-8DC7-9C571D76D22E}" scale="120" fitToPage="1">
      <selection activeCell="I22" sqref="I22"/>
      <pageMargins left="0.7" right="0.7" top="0.75" bottom="0.75" header="0.3" footer="0.3"/>
      <pageSetup scale="91" orientation="landscape" r:id="rId1"/>
    </customSheetView>
    <customSheetView guid="{7CC4DA3F-AD23-4DEB-9CA4-712614517CA7}" scale="120" fitToPage="1" topLeftCell="M5">
      <selection activeCell="Q23" sqref="Q23"/>
      <pageMargins left="0.7" right="0.7" top="0.75" bottom="0.75" header="0.3" footer="0.3"/>
      <pageSetup scale="91" orientation="landscape" r:id="rId2"/>
    </customSheetView>
    <customSheetView guid="{A19AC32C-BD6E-4E9B-9A51-86B25DA28A61}" scale="120" fitToPage="1" printArea="1" topLeftCell="M7">
      <selection activeCell="U27" sqref="U27"/>
      <pageMargins left="0.7" right="0.7" top="0.75" bottom="0.75" header="0.3" footer="0.3"/>
      <pageSetup scale="91" orientation="landscape" r:id="rId3"/>
    </customSheetView>
  </customSheetViews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1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J21"/>
  <sheetViews>
    <sheetView workbookViewId="0">
      <selection sqref="A1:I18"/>
    </sheetView>
  </sheetViews>
  <sheetFormatPr baseColWidth="10" defaultRowHeight="15"/>
  <cols>
    <col min="1" max="1" width="2.5703125" style="112" customWidth="1"/>
    <col min="2" max="2" width="2" style="74" customWidth="1"/>
    <col min="3" max="3" width="45.85546875" style="74" customWidth="1"/>
    <col min="4" max="9" width="12.7109375" style="74" customWidth="1"/>
    <col min="10" max="10" width="4" style="112" customWidth="1"/>
  </cols>
  <sheetData>
    <row r="1" spans="2:9" s="112" customFormat="1">
      <c r="B1" s="73"/>
      <c r="C1" s="73"/>
      <c r="D1" s="73"/>
      <c r="E1" s="73"/>
      <c r="F1" s="73"/>
      <c r="G1" s="73"/>
      <c r="H1" s="73"/>
      <c r="I1" s="73"/>
    </row>
    <row r="2" spans="2:9">
      <c r="B2" s="663" t="s">
        <v>420</v>
      </c>
      <c r="C2" s="664"/>
      <c r="D2" s="664"/>
      <c r="E2" s="664"/>
      <c r="F2" s="664"/>
      <c r="G2" s="664"/>
      <c r="H2" s="664"/>
      <c r="I2" s="665"/>
    </row>
    <row r="3" spans="2:9">
      <c r="B3" s="666" t="str">
        <f>+EA!C6</f>
        <v>INSTITUTO INMOBILIARIO DE DESARROLLO URBANO Y VIVIENDA DEL ESTADO DE TLAXCALA</v>
      </c>
      <c r="C3" s="667"/>
      <c r="D3" s="667"/>
      <c r="E3" s="667"/>
      <c r="F3" s="667"/>
      <c r="G3" s="667"/>
      <c r="H3" s="667"/>
      <c r="I3" s="668"/>
    </row>
    <row r="4" spans="2:9">
      <c r="B4" s="666" t="s">
        <v>233</v>
      </c>
      <c r="C4" s="667"/>
      <c r="D4" s="667"/>
      <c r="E4" s="667"/>
      <c r="F4" s="667"/>
      <c r="G4" s="667"/>
      <c r="H4" s="667"/>
      <c r="I4" s="668"/>
    </row>
    <row r="5" spans="2:9">
      <c r="B5" s="666" t="s">
        <v>243</v>
      </c>
      <c r="C5" s="667"/>
      <c r="D5" s="667"/>
      <c r="E5" s="667"/>
      <c r="F5" s="667"/>
      <c r="G5" s="667"/>
      <c r="H5" s="667"/>
      <c r="I5" s="668"/>
    </row>
    <row r="6" spans="2:9">
      <c r="B6" s="669" t="str">
        <f>+EA!B71</f>
        <v>Del 1 de enero al 31 de diciembre de 2015</v>
      </c>
      <c r="C6" s="670"/>
      <c r="D6" s="670"/>
      <c r="E6" s="670"/>
      <c r="F6" s="670"/>
      <c r="G6" s="670"/>
      <c r="H6" s="670"/>
      <c r="I6" s="671"/>
    </row>
    <row r="7" spans="2:9" s="112" customFormat="1">
      <c r="B7" s="73"/>
      <c r="C7" s="73"/>
      <c r="D7" s="73"/>
      <c r="E7" s="73"/>
      <c r="F7" s="73"/>
      <c r="G7" s="73"/>
      <c r="H7" s="73"/>
      <c r="I7" s="73"/>
    </row>
    <row r="8" spans="2:9">
      <c r="B8" s="674" t="s">
        <v>76</v>
      </c>
      <c r="C8" s="675"/>
      <c r="D8" s="673" t="s">
        <v>244</v>
      </c>
      <c r="E8" s="673"/>
      <c r="F8" s="673"/>
      <c r="G8" s="673"/>
      <c r="H8" s="673"/>
      <c r="I8" s="673" t="s">
        <v>236</v>
      </c>
    </row>
    <row r="9" spans="2:9" ht="22.5">
      <c r="B9" s="676"/>
      <c r="C9" s="677"/>
      <c r="D9" s="113" t="s">
        <v>237</v>
      </c>
      <c r="E9" s="113" t="s">
        <v>238</v>
      </c>
      <c r="F9" s="113" t="s">
        <v>211</v>
      </c>
      <c r="G9" s="113" t="s">
        <v>212</v>
      </c>
      <c r="H9" s="113" t="s">
        <v>239</v>
      </c>
      <c r="I9" s="673"/>
    </row>
    <row r="10" spans="2:9">
      <c r="B10" s="678"/>
      <c r="C10" s="679"/>
      <c r="D10" s="113">
        <v>1</v>
      </c>
      <c r="E10" s="113">
        <v>2</v>
      </c>
      <c r="F10" s="113" t="s">
        <v>240</v>
      </c>
      <c r="G10" s="113">
        <v>4</v>
      </c>
      <c r="H10" s="113">
        <v>5</v>
      </c>
      <c r="I10" s="113" t="s">
        <v>241</v>
      </c>
    </row>
    <row r="11" spans="2:9">
      <c r="B11" s="126"/>
      <c r="C11" s="127"/>
      <c r="D11" s="128"/>
      <c r="E11" s="128"/>
      <c r="F11" s="128"/>
      <c r="G11" s="128"/>
      <c r="H11" s="128"/>
      <c r="I11" s="128"/>
    </row>
    <row r="12" spans="2:9">
      <c r="B12" s="114"/>
      <c r="C12" s="129" t="s">
        <v>245</v>
      </c>
      <c r="D12" s="444">
        <f>CAdmon!D12</f>
        <v>20616000</v>
      </c>
      <c r="E12" s="444">
        <f>ROUND(CAdmon!E12,0)</f>
        <v>12994950</v>
      </c>
      <c r="F12" s="444">
        <f>+D12+E12</f>
        <v>33610950</v>
      </c>
      <c r="G12" s="444">
        <f>CAdmon!G12</f>
        <v>32133090</v>
      </c>
      <c r="H12" s="444">
        <f>G12</f>
        <v>32133090</v>
      </c>
      <c r="I12" s="444">
        <f>+F12-G12</f>
        <v>1477860</v>
      </c>
    </row>
    <row r="13" spans="2:9">
      <c r="B13" s="114"/>
      <c r="C13" s="115"/>
      <c r="D13" s="444"/>
      <c r="E13" s="444"/>
      <c r="F13" s="444"/>
      <c r="G13" s="444"/>
      <c r="H13" s="444"/>
      <c r="I13" s="444"/>
    </row>
    <row r="14" spans="2:9">
      <c r="B14" s="130"/>
      <c r="C14" s="129" t="s">
        <v>246</v>
      </c>
      <c r="D14" s="444"/>
      <c r="E14" s="444"/>
      <c r="F14" s="444"/>
      <c r="G14" s="444"/>
      <c r="H14" s="444"/>
      <c r="I14" s="444"/>
    </row>
    <row r="15" spans="2:9">
      <c r="B15" s="114"/>
      <c r="C15" s="115"/>
      <c r="D15" s="444"/>
      <c r="E15" s="444"/>
      <c r="F15" s="444"/>
      <c r="G15" s="444"/>
      <c r="H15" s="444"/>
      <c r="I15" s="444"/>
    </row>
    <row r="16" spans="2:9">
      <c r="B16" s="130"/>
      <c r="C16" s="129" t="s">
        <v>247</v>
      </c>
      <c r="D16" s="444"/>
      <c r="E16" s="444"/>
      <c r="F16" s="444"/>
      <c r="G16" s="444"/>
      <c r="H16" s="444"/>
      <c r="I16" s="444"/>
    </row>
    <row r="17" spans="1:10">
      <c r="B17" s="131"/>
      <c r="C17" s="132"/>
      <c r="D17" s="445"/>
      <c r="E17" s="445"/>
      <c r="F17" s="445"/>
      <c r="G17" s="445"/>
      <c r="H17" s="445"/>
      <c r="I17" s="445"/>
    </row>
    <row r="18" spans="1:10" s="124" customFormat="1">
      <c r="A18" s="121"/>
      <c r="B18" s="131"/>
      <c r="C18" s="132" t="s">
        <v>242</v>
      </c>
      <c r="D18" s="446">
        <f>+D12+D14+D16</f>
        <v>20616000</v>
      </c>
      <c r="E18" s="446">
        <f t="shared" ref="E18:I18" si="0">+E12+E14+E16</f>
        <v>12994950</v>
      </c>
      <c r="F18" s="446">
        <f t="shared" si="0"/>
        <v>33610950</v>
      </c>
      <c r="G18" s="446">
        <f t="shared" si="0"/>
        <v>32133090</v>
      </c>
      <c r="H18" s="446">
        <f t="shared" si="0"/>
        <v>32133090</v>
      </c>
      <c r="I18" s="446">
        <f t="shared" si="0"/>
        <v>1477860</v>
      </c>
      <c r="J18" s="121"/>
    </row>
    <row r="19" spans="1:10" s="112" customFormat="1">
      <c r="B19" s="73"/>
      <c r="C19" s="73"/>
      <c r="D19" s="73"/>
      <c r="E19" s="73"/>
      <c r="F19" s="73"/>
      <c r="G19" s="73"/>
      <c r="H19" s="73"/>
      <c r="I19" s="73"/>
    </row>
    <row r="21" spans="1:10">
      <c r="D21" s="134" t="str">
        <f>IF(D18=CAdmon!D22," ","ERROR")</f>
        <v xml:space="preserve"> </v>
      </c>
      <c r="E21" s="134" t="str">
        <f>IF(E18=CAdmon!E22," ","ERROR")</f>
        <v xml:space="preserve"> </v>
      </c>
      <c r="F21" s="134" t="str">
        <f>IF(F18=CAdmon!F22," ","ERROR")</f>
        <v xml:space="preserve"> </v>
      </c>
      <c r="G21" s="134" t="str">
        <f>IF(G18=CAdmon!G22," ","ERROR")</f>
        <v xml:space="preserve"> </v>
      </c>
      <c r="H21" s="134" t="str">
        <f>IF(H18=CAdmon!H22," ","ERROR")</f>
        <v xml:space="preserve"> </v>
      </c>
      <c r="I21" s="134" t="str">
        <f>IF(I18=CAdmon!I22," ","ERROR")</f>
        <v xml:space="preserve"> </v>
      </c>
    </row>
  </sheetData>
  <customSheetViews>
    <customSheetView guid="{F388B5A1-DF76-4934-8DC7-9C571D76D22E}" fitToPage="1">
      <selection sqref="A1:I18"/>
      <pageMargins left="0.7" right="0.7" top="0.75" bottom="0.75" header="0.3" footer="0.3"/>
      <pageSetup scale="93" orientation="landscape" r:id="rId1"/>
    </customSheetView>
    <customSheetView guid="{7CC4DA3F-AD23-4DEB-9CA4-712614517CA7}" fitToPage="1">
      <selection activeCell="H21" sqref="H21"/>
      <pageMargins left="0.7" right="0.7" top="0.75" bottom="0.75" header="0.3" footer="0.3"/>
      <pageSetup scale="93" orientation="landscape" r:id="rId2"/>
    </customSheetView>
    <customSheetView guid="{A19AC32C-BD6E-4E9B-9A51-86B25DA28A61}" fitToPage="1" topLeftCell="A28">
      <selection activeCell="E27" sqref="E27"/>
      <pageMargins left="0.7" right="0.7" top="0.75" bottom="0.75" header="0.3" footer="0.3"/>
      <pageSetup scale="93" orientation="landscape" r:id="rId3"/>
    </customSheetView>
  </customSheetViews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U172"/>
  <sheetViews>
    <sheetView tabSelected="1" zoomScale="90" zoomScaleNormal="90" workbookViewId="0">
      <pane xSplit="3" ySplit="9" topLeftCell="D64" activePane="bottomRight" state="frozen"/>
      <selection pane="topRight" activeCell="D1" sqref="D1"/>
      <selection pane="bottomLeft" activeCell="A10" sqref="A10"/>
      <selection pane="bottomRight" activeCell="C66" sqref="C66"/>
    </sheetView>
  </sheetViews>
  <sheetFormatPr baseColWidth="10" defaultRowHeight="15"/>
  <cols>
    <col min="1" max="1" width="2.42578125" style="112" customWidth="1"/>
    <col min="2" max="2" width="4.5703125" style="74" customWidth="1"/>
    <col min="3" max="3" width="57.28515625" style="74" customWidth="1"/>
    <col min="4" max="9" width="12.7109375" style="74" customWidth="1"/>
    <col min="10" max="10" width="11" style="112" hidden="1" customWidth="1"/>
    <col min="11" max="11" width="12.42578125" hidden="1" customWidth="1"/>
    <col min="12" max="15" width="11.42578125" hidden="1" customWidth="1"/>
    <col min="18" max="18" width="15" customWidth="1"/>
    <col min="20" max="20" width="12.5703125" bestFit="1" customWidth="1"/>
  </cols>
  <sheetData>
    <row r="1" spans="2:17" ht="13.5" customHeight="1">
      <c r="B1" s="663" t="s">
        <v>420</v>
      </c>
      <c r="C1" s="664"/>
      <c r="D1" s="664"/>
      <c r="E1" s="664"/>
      <c r="F1" s="664"/>
      <c r="G1" s="664"/>
      <c r="H1" s="664"/>
      <c r="I1" s="665"/>
    </row>
    <row r="2" spans="2:17" ht="11.25" customHeight="1">
      <c r="B2" s="666" t="str">
        <f>+EA!C6</f>
        <v>INSTITUTO INMOBILIARIO DE DESARROLLO URBANO Y VIVIENDA DEL ESTADO DE TLAXCALA</v>
      </c>
      <c r="C2" s="667"/>
      <c r="D2" s="667"/>
      <c r="E2" s="667"/>
      <c r="F2" s="667"/>
      <c r="G2" s="667"/>
      <c r="H2" s="667"/>
      <c r="I2" s="668"/>
    </row>
    <row r="3" spans="2:17">
      <c r="B3" s="666" t="s">
        <v>233</v>
      </c>
      <c r="C3" s="667"/>
      <c r="D3" s="667"/>
      <c r="E3" s="667"/>
      <c r="F3" s="667"/>
      <c r="G3" s="667"/>
      <c r="H3" s="667"/>
      <c r="I3" s="668"/>
    </row>
    <row r="4" spans="2:17">
      <c r="B4" s="666" t="s">
        <v>535</v>
      </c>
      <c r="C4" s="667"/>
      <c r="D4" s="667"/>
      <c r="E4" s="667"/>
      <c r="F4" s="667"/>
      <c r="G4" s="667"/>
      <c r="H4" s="667"/>
      <c r="I4" s="668"/>
    </row>
    <row r="5" spans="2:17" ht="11.25" customHeight="1">
      <c r="B5" s="669" t="str">
        <f>+EA!B71</f>
        <v>Del 1 de enero al 31 de diciembre de 2015</v>
      </c>
      <c r="C5" s="670"/>
      <c r="D5" s="670"/>
      <c r="E5" s="670"/>
      <c r="F5" s="670"/>
      <c r="G5" s="670"/>
      <c r="H5" s="670"/>
      <c r="I5" s="671"/>
    </row>
    <row r="6" spans="2:17" s="112" customFormat="1" ht="6.75" customHeight="1">
      <c r="B6" s="73"/>
      <c r="C6" s="73"/>
      <c r="D6" s="73"/>
      <c r="E6" s="73"/>
      <c r="F6" s="73"/>
      <c r="G6" s="73"/>
      <c r="H6" s="73"/>
      <c r="I6" s="73"/>
    </row>
    <row r="7" spans="2:17" ht="11.25" customHeight="1">
      <c r="B7" s="672" t="s">
        <v>76</v>
      </c>
      <c r="C7" s="672"/>
      <c r="D7" s="673" t="s">
        <v>235</v>
      </c>
      <c r="E7" s="673"/>
      <c r="F7" s="673"/>
      <c r="G7" s="673"/>
      <c r="H7" s="673"/>
      <c r="I7" s="673" t="s">
        <v>236</v>
      </c>
    </row>
    <row r="8" spans="2:17" ht="22.5">
      <c r="B8" s="672"/>
      <c r="C8" s="672"/>
      <c r="D8" s="113" t="s">
        <v>237</v>
      </c>
      <c r="E8" s="113" t="s">
        <v>238</v>
      </c>
      <c r="F8" s="113" t="s">
        <v>211</v>
      </c>
      <c r="G8" s="113" t="s">
        <v>212</v>
      </c>
      <c r="H8" s="113" t="s">
        <v>239</v>
      </c>
      <c r="I8" s="673"/>
    </row>
    <row r="9" spans="2:17" ht="11.25" customHeight="1">
      <c r="B9" s="672"/>
      <c r="C9" s="672"/>
      <c r="D9" s="113">
        <v>1</v>
      </c>
      <c r="E9" s="113">
        <v>2</v>
      </c>
      <c r="F9" s="113" t="s">
        <v>240</v>
      </c>
      <c r="G9" s="113">
        <v>4</v>
      </c>
      <c r="H9" s="113">
        <v>5</v>
      </c>
      <c r="I9" s="113" t="s">
        <v>241</v>
      </c>
      <c r="M9" s="449"/>
      <c r="N9" s="449"/>
      <c r="O9" s="449"/>
      <c r="P9" s="449"/>
      <c r="Q9" s="449"/>
    </row>
    <row r="10" spans="2:17">
      <c r="B10" s="680" t="s">
        <v>180</v>
      </c>
      <c r="C10" s="681"/>
      <c r="D10" s="466">
        <f>ROUND(SUM(D11:D17),0)</f>
        <v>4385698</v>
      </c>
      <c r="E10" s="466">
        <f>SUM(E11:E17)</f>
        <v>0</v>
      </c>
      <c r="F10" s="466">
        <f>ROUND(+D10+E10,0)</f>
        <v>4385698</v>
      </c>
      <c r="G10" s="466">
        <f>ROUND(SUM(G11:G17),0)</f>
        <v>3509339</v>
      </c>
      <c r="H10" s="466">
        <f>ROUND(SUM(H11:H17),0)</f>
        <v>3509339</v>
      </c>
      <c r="I10" s="466">
        <f>+F10-G10</f>
        <v>876359</v>
      </c>
      <c r="N10" s="449"/>
      <c r="Q10" s="449">
        <f>1397894.13-1790.73</f>
        <v>1396103.4</v>
      </c>
    </row>
    <row r="11" spans="2:17">
      <c r="B11" s="136"/>
      <c r="C11" s="137" t="s">
        <v>248</v>
      </c>
      <c r="D11" s="444">
        <v>1591630.56</v>
      </c>
      <c r="E11" s="444">
        <v>0</v>
      </c>
      <c r="F11" s="444">
        <f>+D11+E11</f>
        <v>1591630.56</v>
      </c>
      <c r="G11" s="444">
        <f>1397894+1791</f>
        <v>1399685</v>
      </c>
      <c r="H11" s="444">
        <f>G11</f>
        <v>1399685</v>
      </c>
      <c r="I11" s="444">
        <f>+F11-G11</f>
        <v>191945.56000000006</v>
      </c>
      <c r="P11">
        <v>1</v>
      </c>
    </row>
    <row r="12" spans="2:17">
      <c r="B12" s="136"/>
      <c r="C12" s="137" t="s">
        <v>249</v>
      </c>
      <c r="D12" s="444"/>
      <c r="E12" s="444"/>
      <c r="F12" s="444">
        <f t="shared" ref="F12:F17" si="0">+D12+E12</f>
        <v>0</v>
      </c>
      <c r="G12" s="444">
        <f t="shared" ref="G12:G26" si="1">D12+E12</f>
        <v>0</v>
      </c>
      <c r="H12" s="444">
        <v>0</v>
      </c>
      <c r="I12" s="444">
        <f t="shared" ref="I12:I74" si="2">+F12-G12</f>
        <v>0</v>
      </c>
      <c r="N12" s="449"/>
      <c r="P12">
        <v>2</v>
      </c>
    </row>
    <row r="13" spans="2:17">
      <c r="B13" s="136"/>
      <c r="C13" s="137" t="s">
        <v>250</v>
      </c>
      <c r="D13" s="444">
        <v>1547936</v>
      </c>
      <c r="E13" s="444">
        <v>0</v>
      </c>
      <c r="F13" s="444">
        <f t="shared" si="0"/>
        <v>1547936</v>
      </c>
      <c r="G13" s="444">
        <v>1454291.64</v>
      </c>
      <c r="H13" s="444">
        <f>G13</f>
        <v>1454291.64</v>
      </c>
      <c r="I13" s="444">
        <f>+F13-G13</f>
        <v>93644.360000000102</v>
      </c>
      <c r="P13">
        <v>3</v>
      </c>
    </row>
    <row r="14" spans="2:17">
      <c r="B14" s="136"/>
      <c r="C14" s="137" t="s">
        <v>251</v>
      </c>
      <c r="D14" s="444">
        <v>497545.92</v>
      </c>
      <c r="E14" s="444">
        <v>0</v>
      </c>
      <c r="F14" s="444">
        <f t="shared" si="0"/>
        <v>497545.92</v>
      </c>
      <c r="G14" s="444">
        <v>160663.44</v>
      </c>
      <c r="H14" s="444">
        <f>G14</f>
        <v>160663.44</v>
      </c>
      <c r="I14" s="444">
        <f>+F14-G14</f>
        <v>336882.48</v>
      </c>
      <c r="P14">
        <v>4</v>
      </c>
    </row>
    <row r="15" spans="2:17">
      <c r="B15" s="136"/>
      <c r="C15" s="137" t="s">
        <v>252</v>
      </c>
      <c r="D15" s="444">
        <v>748585.92</v>
      </c>
      <c r="E15" s="444"/>
      <c r="F15" s="444">
        <f t="shared" si="0"/>
        <v>748585.92</v>
      </c>
      <c r="G15" s="444">
        <v>494698.44</v>
      </c>
      <c r="H15" s="444">
        <f>G15</f>
        <v>494698.44</v>
      </c>
      <c r="I15" s="444">
        <f>+F15-G15</f>
        <v>253887.48000000004</v>
      </c>
      <c r="P15">
        <v>5</v>
      </c>
    </row>
    <row r="16" spans="2:17">
      <c r="B16" s="136"/>
      <c r="C16" s="137" t="s">
        <v>253</v>
      </c>
      <c r="D16" s="444"/>
      <c r="E16" s="444"/>
      <c r="F16" s="444">
        <f t="shared" si="0"/>
        <v>0</v>
      </c>
      <c r="G16" s="444">
        <f t="shared" si="1"/>
        <v>0</v>
      </c>
      <c r="H16" s="444"/>
      <c r="I16" s="444">
        <f t="shared" si="2"/>
        <v>0</v>
      </c>
      <c r="P16">
        <v>6</v>
      </c>
    </row>
    <row r="17" spans="2:16">
      <c r="B17" s="136"/>
      <c r="C17" s="137" t="s">
        <v>254</v>
      </c>
      <c r="D17" s="444"/>
      <c r="E17" s="444"/>
      <c r="F17" s="444">
        <f t="shared" si="0"/>
        <v>0</v>
      </c>
      <c r="G17" s="444">
        <f t="shared" si="1"/>
        <v>0</v>
      </c>
      <c r="H17" s="444"/>
      <c r="I17" s="444">
        <f t="shared" si="2"/>
        <v>0</v>
      </c>
      <c r="P17">
        <v>7</v>
      </c>
    </row>
    <row r="18" spans="2:16">
      <c r="B18" s="680" t="s">
        <v>88</v>
      </c>
      <c r="C18" s="681"/>
      <c r="D18" s="466">
        <f>ROUND(SUM(D19:D27),0)</f>
        <v>528220</v>
      </c>
      <c r="E18" s="466">
        <f>SUM(E19:E27)</f>
        <v>0</v>
      </c>
      <c r="F18" s="466">
        <f t="shared" ref="F18:F74" si="3">+D18+E18</f>
        <v>528220</v>
      </c>
      <c r="G18" s="466">
        <f>ROUND(SUM(G19:G27),0)</f>
        <v>455596</v>
      </c>
      <c r="H18" s="466">
        <f>SUM(H19:H27)</f>
        <v>455595.68</v>
      </c>
      <c r="I18" s="466">
        <f t="shared" si="2"/>
        <v>72624</v>
      </c>
    </row>
    <row r="19" spans="2:16">
      <c r="B19" s="136"/>
      <c r="C19" s="137" t="s">
        <v>255</v>
      </c>
      <c r="D19" s="444">
        <v>119400</v>
      </c>
      <c r="E19" s="444">
        <v>0</v>
      </c>
      <c r="F19" s="444">
        <f>+D19+E19</f>
        <v>119400</v>
      </c>
      <c r="G19" s="444">
        <v>115861.47</v>
      </c>
      <c r="H19" s="444">
        <f>G19</f>
        <v>115861.47</v>
      </c>
      <c r="I19" s="444">
        <f t="shared" si="2"/>
        <v>3538.5299999999988</v>
      </c>
      <c r="P19">
        <v>8</v>
      </c>
    </row>
    <row r="20" spans="2:16">
      <c r="B20" s="136"/>
      <c r="C20" s="137" t="s">
        <v>256</v>
      </c>
      <c r="D20" s="444">
        <v>44300</v>
      </c>
      <c r="E20" s="444">
        <v>0</v>
      </c>
      <c r="F20" s="444">
        <f t="shared" si="3"/>
        <v>44300</v>
      </c>
      <c r="G20" s="444">
        <v>44370.49</v>
      </c>
      <c r="H20" s="444">
        <f>G20</f>
        <v>44370.49</v>
      </c>
      <c r="I20" s="444">
        <f>+F20-G20</f>
        <v>-70.489999999997963</v>
      </c>
      <c r="P20">
        <v>9</v>
      </c>
    </row>
    <row r="21" spans="2:16">
      <c r="B21" s="136"/>
      <c r="C21" s="137" t="s">
        <v>257</v>
      </c>
      <c r="D21" s="444">
        <v>0</v>
      </c>
      <c r="E21" s="444">
        <v>0</v>
      </c>
      <c r="F21" s="444">
        <f t="shared" si="3"/>
        <v>0</v>
      </c>
      <c r="G21" s="444">
        <f t="shared" si="1"/>
        <v>0</v>
      </c>
      <c r="H21" s="444">
        <v>0</v>
      </c>
      <c r="I21" s="444">
        <f t="shared" si="2"/>
        <v>0</v>
      </c>
      <c r="P21">
        <v>10</v>
      </c>
    </row>
    <row r="22" spans="2:16">
      <c r="B22" s="136"/>
      <c r="C22" s="137" t="s">
        <v>258</v>
      </c>
      <c r="D22" s="444">
        <v>6000</v>
      </c>
      <c r="E22" s="444">
        <v>0</v>
      </c>
      <c r="F22" s="444">
        <f t="shared" si="3"/>
        <v>6000</v>
      </c>
      <c r="G22" s="444">
        <v>5938.87</v>
      </c>
      <c r="H22" s="444">
        <f t="shared" ref="H22:H27" si="4">G22</f>
        <v>5938.87</v>
      </c>
      <c r="I22" s="444">
        <f t="shared" si="2"/>
        <v>61.130000000000109</v>
      </c>
      <c r="P22">
        <v>11</v>
      </c>
    </row>
    <row r="23" spans="2:16">
      <c r="B23" s="136"/>
      <c r="C23" s="137" t="s">
        <v>259</v>
      </c>
      <c r="D23" s="444">
        <v>1000</v>
      </c>
      <c r="E23" s="444">
        <v>0</v>
      </c>
      <c r="F23" s="444">
        <f t="shared" si="3"/>
        <v>1000</v>
      </c>
      <c r="G23" s="444">
        <v>989.3</v>
      </c>
      <c r="H23" s="444">
        <f t="shared" si="4"/>
        <v>989.3</v>
      </c>
      <c r="I23" s="444">
        <f t="shared" si="2"/>
        <v>10.700000000000045</v>
      </c>
      <c r="P23">
        <v>12</v>
      </c>
    </row>
    <row r="24" spans="2:16">
      <c r="B24" s="136"/>
      <c r="C24" s="137" t="s">
        <v>260</v>
      </c>
      <c r="D24" s="444">
        <v>264000</v>
      </c>
      <c r="E24" s="444">
        <v>0</v>
      </c>
      <c r="F24" s="444">
        <f t="shared" si="3"/>
        <v>264000</v>
      </c>
      <c r="G24" s="444">
        <v>207916.73</v>
      </c>
      <c r="H24" s="444">
        <f t="shared" si="4"/>
        <v>207916.73</v>
      </c>
      <c r="I24" s="444">
        <f t="shared" si="2"/>
        <v>56083.26999999999</v>
      </c>
      <c r="P24">
        <v>13</v>
      </c>
    </row>
    <row r="25" spans="2:16">
      <c r="B25" s="136"/>
      <c r="C25" s="137" t="s">
        <v>261</v>
      </c>
      <c r="D25" s="444">
        <v>21440</v>
      </c>
      <c r="E25" s="444">
        <v>0</v>
      </c>
      <c r="F25" s="444">
        <f t="shared" si="3"/>
        <v>21440</v>
      </c>
      <c r="G25" s="444">
        <v>13920</v>
      </c>
      <c r="H25" s="444">
        <f t="shared" si="4"/>
        <v>13920</v>
      </c>
      <c r="I25" s="444">
        <f t="shared" si="2"/>
        <v>7520</v>
      </c>
      <c r="P25">
        <v>14</v>
      </c>
    </row>
    <row r="26" spans="2:16">
      <c r="B26" s="136"/>
      <c r="C26" s="137" t="s">
        <v>262</v>
      </c>
      <c r="D26" s="444"/>
      <c r="E26" s="444"/>
      <c r="F26" s="444">
        <f t="shared" si="3"/>
        <v>0</v>
      </c>
      <c r="G26" s="444">
        <f t="shared" si="1"/>
        <v>0</v>
      </c>
      <c r="H26" s="444">
        <f t="shared" si="4"/>
        <v>0</v>
      </c>
      <c r="I26" s="444">
        <f t="shared" si="2"/>
        <v>0</v>
      </c>
      <c r="P26">
        <v>15</v>
      </c>
    </row>
    <row r="27" spans="2:16">
      <c r="B27" s="136"/>
      <c r="C27" s="137" t="s">
        <v>263</v>
      </c>
      <c r="D27" s="444">
        <v>72080</v>
      </c>
      <c r="E27" s="444">
        <v>0</v>
      </c>
      <c r="F27" s="444">
        <f t="shared" si="3"/>
        <v>72080</v>
      </c>
      <c r="G27" s="444">
        <v>66598.820000000007</v>
      </c>
      <c r="H27" s="444">
        <f t="shared" si="4"/>
        <v>66598.820000000007</v>
      </c>
      <c r="I27" s="444">
        <f t="shared" si="2"/>
        <v>5481.179999999993</v>
      </c>
      <c r="P27">
        <v>16</v>
      </c>
    </row>
    <row r="28" spans="2:16" ht="15" customHeight="1">
      <c r="B28" s="680" t="s">
        <v>90</v>
      </c>
      <c r="C28" s="681"/>
      <c r="D28" s="466">
        <f>ROUND(SUM(D29:D37),0)</f>
        <v>702082</v>
      </c>
      <c r="E28" s="466">
        <f>SUM(E29:E37)</f>
        <v>-19200</v>
      </c>
      <c r="F28" s="466">
        <f>+D28+E28</f>
        <v>682882</v>
      </c>
      <c r="G28" s="466">
        <f>ROUND(SUM(G29:G37),0)</f>
        <v>579680</v>
      </c>
      <c r="H28" s="466">
        <f t="shared" ref="H28" si="5">SUM(H29:H37)</f>
        <v>579680.17999999993</v>
      </c>
      <c r="I28" s="466">
        <f t="shared" si="2"/>
        <v>103202</v>
      </c>
    </row>
    <row r="29" spans="2:16" ht="15" customHeight="1">
      <c r="B29" s="136"/>
      <c r="C29" s="137" t="s">
        <v>264</v>
      </c>
      <c r="D29" s="444">
        <v>100500</v>
      </c>
      <c r="E29" s="444">
        <v>0</v>
      </c>
      <c r="F29" s="444">
        <f>+D29+E29</f>
        <v>100500</v>
      </c>
      <c r="G29" s="444">
        <v>70137.009999999995</v>
      </c>
      <c r="H29" s="444">
        <f>G29</f>
        <v>70137.009999999995</v>
      </c>
      <c r="I29" s="444">
        <f t="shared" si="2"/>
        <v>30362.990000000005</v>
      </c>
      <c r="P29">
        <v>17</v>
      </c>
    </row>
    <row r="30" spans="2:16" ht="15" customHeight="1">
      <c r="B30" s="136"/>
      <c r="C30" s="137" t="s">
        <v>265</v>
      </c>
      <c r="D30" s="444">
        <v>266484</v>
      </c>
      <c r="E30" s="444">
        <v>0</v>
      </c>
      <c r="F30" s="444">
        <f>+D30+E30</f>
        <v>266484</v>
      </c>
      <c r="G30" s="444">
        <v>266456.88</v>
      </c>
      <c r="H30" s="444">
        <f>G30</f>
        <v>266456.88</v>
      </c>
      <c r="I30" s="444">
        <f t="shared" si="2"/>
        <v>27.119999999995343</v>
      </c>
      <c r="P30">
        <v>18</v>
      </c>
    </row>
    <row r="31" spans="2:16" ht="15" customHeight="1">
      <c r="B31" s="136"/>
      <c r="C31" s="137" t="s">
        <v>266</v>
      </c>
      <c r="D31" s="444">
        <v>0</v>
      </c>
      <c r="E31" s="444"/>
      <c r="F31" s="444">
        <f t="shared" si="3"/>
        <v>0</v>
      </c>
      <c r="G31" s="444">
        <v>0</v>
      </c>
      <c r="H31" s="444">
        <v>0</v>
      </c>
      <c r="I31" s="444">
        <f t="shared" si="2"/>
        <v>0</v>
      </c>
      <c r="P31">
        <v>19</v>
      </c>
    </row>
    <row r="32" spans="2:16" ht="15" customHeight="1">
      <c r="B32" s="136"/>
      <c r="C32" s="137" t="s">
        <v>267</v>
      </c>
      <c r="D32" s="444">
        <v>200850.7</v>
      </c>
      <c r="E32" s="444">
        <v>-3200</v>
      </c>
      <c r="F32" s="444">
        <f t="shared" si="3"/>
        <v>197650.7</v>
      </c>
      <c r="G32" s="444">
        <v>171775.44</v>
      </c>
      <c r="H32" s="444">
        <f t="shared" ref="H32:H37" si="6">G32</f>
        <v>171775.44</v>
      </c>
      <c r="I32" s="444">
        <f t="shared" si="2"/>
        <v>25875.260000000009</v>
      </c>
      <c r="P32">
        <v>20</v>
      </c>
    </row>
    <row r="33" spans="2:18" ht="15" customHeight="1">
      <c r="B33" s="136"/>
      <c r="C33" s="137" t="s">
        <v>268</v>
      </c>
      <c r="D33" s="444">
        <v>25207</v>
      </c>
      <c r="E33" s="444">
        <v>0</v>
      </c>
      <c r="F33" s="444">
        <f t="shared" si="3"/>
        <v>25207</v>
      </c>
      <c r="G33" s="444">
        <v>16434.259999999998</v>
      </c>
      <c r="H33" s="444">
        <f t="shared" si="6"/>
        <v>16434.259999999998</v>
      </c>
      <c r="I33" s="444">
        <f t="shared" si="2"/>
        <v>8772.7400000000016</v>
      </c>
      <c r="P33">
        <v>21</v>
      </c>
    </row>
    <row r="34" spans="2:18" ht="15" customHeight="1">
      <c r="B34" s="136"/>
      <c r="C34" s="137" t="s">
        <v>269</v>
      </c>
      <c r="D34" s="444">
        <v>8500</v>
      </c>
      <c r="E34" s="444">
        <v>0</v>
      </c>
      <c r="F34" s="444">
        <f t="shared" si="3"/>
        <v>8500</v>
      </c>
      <c r="G34" s="444">
        <v>9142.59</v>
      </c>
      <c r="H34" s="444">
        <f t="shared" si="6"/>
        <v>9142.59</v>
      </c>
      <c r="I34" s="444">
        <f t="shared" si="2"/>
        <v>-642.59000000000015</v>
      </c>
      <c r="P34">
        <v>22</v>
      </c>
    </row>
    <row r="35" spans="2:18" ht="15" customHeight="1">
      <c r="B35" s="136"/>
      <c r="C35" s="137" t="s">
        <v>270</v>
      </c>
      <c r="D35" s="444">
        <v>50140</v>
      </c>
      <c r="E35" s="444">
        <v>0</v>
      </c>
      <c r="F35" s="444">
        <f t="shared" si="3"/>
        <v>50140</v>
      </c>
      <c r="G35" s="444">
        <v>15507.5</v>
      </c>
      <c r="H35" s="444">
        <f t="shared" si="6"/>
        <v>15507.5</v>
      </c>
      <c r="I35" s="444">
        <f t="shared" si="2"/>
        <v>34632.5</v>
      </c>
      <c r="P35">
        <v>23</v>
      </c>
    </row>
    <row r="36" spans="2:18" ht="15" customHeight="1">
      <c r="B36" s="136"/>
      <c r="C36" s="137" t="s">
        <v>271</v>
      </c>
      <c r="D36" s="444">
        <v>49200</v>
      </c>
      <c r="E36" s="444">
        <f>-12800-3200</f>
        <v>-16000</v>
      </c>
      <c r="F36" s="444">
        <f t="shared" si="3"/>
        <v>33200</v>
      </c>
      <c r="G36" s="444">
        <v>29791.5</v>
      </c>
      <c r="H36" s="444">
        <f t="shared" si="6"/>
        <v>29791.5</v>
      </c>
      <c r="I36" s="444">
        <f t="shared" si="2"/>
        <v>3408.5</v>
      </c>
      <c r="P36">
        <v>24</v>
      </c>
    </row>
    <row r="37" spans="2:18" ht="15" customHeight="1">
      <c r="B37" s="136"/>
      <c r="C37" s="137" t="s">
        <v>272</v>
      </c>
      <c r="D37" s="444">
        <v>1200</v>
      </c>
      <c r="E37" s="444">
        <v>0</v>
      </c>
      <c r="F37" s="444">
        <f t="shared" si="3"/>
        <v>1200</v>
      </c>
      <c r="G37" s="444">
        <v>435</v>
      </c>
      <c r="H37" s="444">
        <f t="shared" si="6"/>
        <v>435</v>
      </c>
      <c r="I37" s="444">
        <f>+F37-G37</f>
        <v>765</v>
      </c>
      <c r="P37">
        <v>25</v>
      </c>
    </row>
    <row r="38" spans="2:18" ht="15" customHeight="1">
      <c r="B38" s="680" t="s">
        <v>224</v>
      </c>
      <c r="C38" s="681"/>
      <c r="D38" s="466">
        <f>SUM(D39:D47)</f>
        <v>15000000</v>
      </c>
      <c r="E38" s="466">
        <f>ROUND(SUM(E39:E47),0)</f>
        <v>13014150</v>
      </c>
      <c r="F38" s="466">
        <f>+D38+E38</f>
        <v>28014150</v>
      </c>
      <c r="G38" s="466">
        <f>ROUND(SUM(G39:G47),0)</f>
        <v>26564345</v>
      </c>
      <c r="H38" s="466">
        <f>ROUND(SUM(H39:H47),0)</f>
        <v>26564345</v>
      </c>
      <c r="I38" s="466">
        <f>+F38-G38</f>
        <v>1449805</v>
      </c>
    </row>
    <row r="39" spans="2:18" ht="15" customHeight="1">
      <c r="B39" s="136"/>
      <c r="C39" s="137" t="s">
        <v>94</v>
      </c>
      <c r="D39" s="444"/>
      <c r="E39" s="444"/>
      <c r="F39" s="444">
        <f t="shared" si="3"/>
        <v>0</v>
      </c>
      <c r="G39" s="444"/>
      <c r="H39" s="444"/>
      <c r="I39" s="444">
        <f t="shared" si="2"/>
        <v>0</v>
      </c>
      <c r="P39">
        <v>26</v>
      </c>
    </row>
    <row r="40" spans="2:18" ht="15" customHeight="1">
      <c r="B40" s="136"/>
      <c r="C40" s="137" t="s">
        <v>96</v>
      </c>
      <c r="D40" s="444"/>
      <c r="E40" s="444"/>
      <c r="F40" s="444">
        <f t="shared" si="3"/>
        <v>0</v>
      </c>
      <c r="G40" s="444"/>
      <c r="H40" s="444"/>
      <c r="I40" s="444">
        <f t="shared" si="2"/>
        <v>0</v>
      </c>
      <c r="P40">
        <v>27</v>
      </c>
    </row>
    <row r="41" spans="2:18" ht="15" customHeight="1">
      <c r="B41" s="136"/>
      <c r="C41" s="137" t="s">
        <v>98</v>
      </c>
      <c r="D41" s="444">
        <f>+R144</f>
        <v>15000000</v>
      </c>
      <c r="E41" s="444">
        <f>11225144.64+569805.54-1030800+2250000</f>
        <v>13014150.18</v>
      </c>
      <c r="F41" s="444">
        <f>+D41+E41</f>
        <v>28014150.18</v>
      </c>
      <c r="G41" s="444">
        <v>26564345</v>
      </c>
      <c r="H41" s="444">
        <f>G41</f>
        <v>26564345</v>
      </c>
      <c r="I41" s="444">
        <f>+F41-G41</f>
        <v>1449805.1799999997</v>
      </c>
      <c r="P41">
        <v>28</v>
      </c>
      <c r="R41" s="449"/>
    </row>
    <row r="42" spans="2:18" ht="15" customHeight="1">
      <c r="B42" s="136"/>
      <c r="C42" s="137" t="s">
        <v>99</v>
      </c>
      <c r="D42" s="444"/>
      <c r="E42" s="444">
        <v>0</v>
      </c>
      <c r="F42" s="444">
        <f t="shared" si="3"/>
        <v>0</v>
      </c>
      <c r="G42" s="444"/>
      <c r="H42" s="444"/>
      <c r="I42" s="444">
        <f t="shared" si="2"/>
        <v>0</v>
      </c>
      <c r="P42">
        <v>29</v>
      </c>
    </row>
    <row r="43" spans="2:18" ht="15" customHeight="1">
      <c r="B43" s="136"/>
      <c r="C43" s="137" t="s">
        <v>101</v>
      </c>
      <c r="D43" s="444"/>
      <c r="E43" s="444"/>
      <c r="F43" s="444">
        <f t="shared" si="3"/>
        <v>0</v>
      </c>
      <c r="G43" s="444"/>
      <c r="H43" s="444"/>
      <c r="I43" s="444">
        <f t="shared" si="2"/>
        <v>0</v>
      </c>
    </row>
    <row r="44" spans="2:18" ht="15" customHeight="1">
      <c r="B44" s="136"/>
      <c r="C44" s="137" t="s">
        <v>273</v>
      </c>
      <c r="D44" s="444"/>
      <c r="E44" s="444"/>
      <c r="F44" s="444">
        <f t="shared" si="3"/>
        <v>0</v>
      </c>
      <c r="G44" s="444"/>
      <c r="H44" s="444"/>
      <c r="I44" s="444">
        <f t="shared" si="2"/>
        <v>0</v>
      </c>
      <c r="R44">
        <f>402162.56+32059.01+30180</f>
        <v>464401.57</v>
      </c>
    </row>
    <row r="45" spans="2:18" ht="15" customHeight="1">
      <c r="B45" s="136"/>
      <c r="C45" s="137" t="s">
        <v>104</v>
      </c>
      <c r="D45" s="444"/>
      <c r="E45" s="444"/>
      <c r="F45" s="444">
        <f t="shared" si="3"/>
        <v>0</v>
      </c>
      <c r="G45" s="444"/>
      <c r="H45" s="444"/>
      <c r="I45" s="444">
        <f t="shared" si="2"/>
        <v>0</v>
      </c>
    </row>
    <row r="46" spans="2:18" ht="15" customHeight="1">
      <c r="B46" s="136"/>
      <c r="C46" s="137" t="s">
        <v>105</v>
      </c>
      <c r="D46" s="444"/>
      <c r="E46" s="444"/>
      <c r="F46" s="444">
        <f t="shared" si="3"/>
        <v>0</v>
      </c>
      <c r="G46" s="444"/>
      <c r="H46" s="444"/>
      <c r="I46" s="444">
        <f t="shared" si="2"/>
        <v>0</v>
      </c>
    </row>
    <row r="47" spans="2:18" ht="15" customHeight="1">
      <c r="B47" s="136"/>
      <c r="C47" s="137" t="s">
        <v>107</v>
      </c>
      <c r="D47" s="444"/>
      <c r="E47" s="444"/>
      <c r="F47" s="444">
        <f t="shared" si="3"/>
        <v>0</v>
      </c>
      <c r="G47" s="444"/>
      <c r="H47" s="444"/>
      <c r="I47" s="444">
        <f t="shared" si="2"/>
        <v>0</v>
      </c>
    </row>
    <row r="48" spans="2:18" ht="15" customHeight="1">
      <c r="B48" s="680" t="s">
        <v>274</v>
      </c>
      <c r="C48" s="681"/>
      <c r="D48" s="466">
        <f>SUM(D49:D57)</f>
        <v>0</v>
      </c>
      <c r="E48" s="466">
        <f>SUM(E49:E57)</f>
        <v>0</v>
      </c>
      <c r="F48" s="466">
        <f t="shared" si="3"/>
        <v>0</v>
      </c>
      <c r="G48" s="466">
        <f t="shared" ref="G48:H48" si="7">SUM(G49:G57)</f>
        <v>0</v>
      </c>
      <c r="H48" s="466">
        <f t="shared" si="7"/>
        <v>0</v>
      </c>
      <c r="I48" s="466">
        <f t="shared" si="2"/>
        <v>0</v>
      </c>
    </row>
    <row r="49" spans="2:9" ht="15" customHeight="1">
      <c r="B49" s="136"/>
      <c r="C49" s="137" t="s">
        <v>275</v>
      </c>
      <c r="D49" s="444"/>
      <c r="E49" s="444"/>
      <c r="F49" s="444">
        <f t="shared" si="3"/>
        <v>0</v>
      </c>
      <c r="G49" s="444"/>
      <c r="H49" s="444"/>
      <c r="I49" s="444">
        <f t="shared" si="2"/>
        <v>0</v>
      </c>
    </row>
    <row r="50" spans="2:9" ht="15" customHeight="1">
      <c r="B50" s="136"/>
      <c r="C50" s="137" t="s">
        <v>276</v>
      </c>
      <c r="D50" s="444"/>
      <c r="E50" s="444"/>
      <c r="F50" s="444">
        <f t="shared" si="3"/>
        <v>0</v>
      </c>
      <c r="G50" s="444"/>
      <c r="H50" s="444"/>
      <c r="I50" s="444">
        <f t="shared" si="2"/>
        <v>0</v>
      </c>
    </row>
    <row r="51" spans="2:9" ht="15" customHeight="1">
      <c r="B51" s="136"/>
      <c r="C51" s="137" t="s">
        <v>277</v>
      </c>
      <c r="D51" s="444"/>
      <c r="E51" s="444"/>
      <c r="F51" s="444">
        <f t="shared" si="3"/>
        <v>0</v>
      </c>
      <c r="G51" s="444"/>
      <c r="H51" s="444"/>
      <c r="I51" s="444">
        <f t="shared" si="2"/>
        <v>0</v>
      </c>
    </row>
    <row r="52" spans="2:9" ht="15" customHeight="1">
      <c r="B52" s="136"/>
      <c r="C52" s="137" t="s">
        <v>278</v>
      </c>
      <c r="D52" s="444"/>
      <c r="E52" s="444"/>
      <c r="F52" s="444">
        <f t="shared" si="3"/>
        <v>0</v>
      </c>
      <c r="G52" s="444"/>
      <c r="H52" s="444"/>
      <c r="I52" s="444">
        <f t="shared" si="2"/>
        <v>0</v>
      </c>
    </row>
    <row r="53" spans="2:9" ht="15" customHeight="1">
      <c r="B53" s="136"/>
      <c r="C53" s="137" t="s">
        <v>279</v>
      </c>
      <c r="D53" s="444"/>
      <c r="E53" s="444"/>
      <c r="F53" s="444">
        <f t="shared" si="3"/>
        <v>0</v>
      </c>
      <c r="G53" s="444"/>
      <c r="H53" s="444"/>
      <c r="I53" s="444">
        <f t="shared" si="2"/>
        <v>0</v>
      </c>
    </row>
    <row r="54" spans="2:9" ht="15" customHeight="1">
      <c r="B54" s="136"/>
      <c r="C54" s="137" t="s">
        <v>280</v>
      </c>
      <c r="D54" s="444"/>
      <c r="E54" s="444"/>
      <c r="F54" s="444">
        <f t="shared" si="3"/>
        <v>0</v>
      </c>
      <c r="G54" s="444"/>
      <c r="H54" s="444"/>
      <c r="I54" s="444">
        <f t="shared" si="2"/>
        <v>0</v>
      </c>
    </row>
    <row r="55" spans="2:9" ht="15" customHeight="1">
      <c r="B55" s="136"/>
      <c r="C55" s="137" t="s">
        <v>281</v>
      </c>
      <c r="D55" s="444"/>
      <c r="E55" s="444"/>
      <c r="F55" s="444">
        <f t="shared" si="3"/>
        <v>0</v>
      </c>
      <c r="G55" s="444"/>
      <c r="H55" s="444"/>
      <c r="I55" s="444">
        <f t="shared" si="2"/>
        <v>0</v>
      </c>
    </row>
    <row r="56" spans="2:9" ht="15" customHeight="1">
      <c r="B56" s="136"/>
      <c r="C56" s="137" t="s">
        <v>282</v>
      </c>
      <c r="D56" s="444"/>
      <c r="E56" s="444"/>
      <c r="F56" s="444">
        <f t="shared" si="3"/>
        <v>0</v>
      </c>
      <c r="G56" s="444"/>
      <c r="H56" s="444"/>
      <c r="I56" s="444">
        <f t="shared" si="2"/>
        <v>0</v>
      </c>
    </row>
    <row r="57" spans="2:9" ht="15" customHeight="1">
      <c r="B57" s="136"/>
      <c r="C57" s="137" t="s">
        <v>37</v>
      </c>
      <c r="D57" s="444"/>
      <c r="E57" s="444"/>
      <c r="F57" s="444">
        <f t="shared" si="3"/>
        <v>0</v>
      </c>
      <c r="G57" s="444"/>
      <c r="H57" s="444"/>
      <c r="I57" s="444">
        <f t="shared" si="2"/>
        <v>0</v>
      </c>
    </row>
    <row r="58" spans="2:9" ht="15" customHeight="1">
      <c r="B58" s="680" t="s">
        <v>128</v>
      </c>
      <c r="C58" s="681"/>
      <c r="D58" s="466">
        <f>SUM(D59:D61)</f>
        <v>0</v>
      </c>
      <c r="E58" s="466">
        <f t="shared" ref="E58:H58" si="8">SUM(E59:E61)</f>
        <v>0</v>
      </c>
      <c r="F58" s="466">
        <f t="shared" si="8"/>
        <v>0</v>
      </c>
      <c r="G58" s="466">
        <f t="shared" si="8"/>
        <v>1024130</v>
      </c>
      <c r="H58" s="466">
        <f t="shared" si="8"/>
        <v>1024130</v>
      </c>
      <c r="I58" s="466">
        <f t="shared" si="2"/>
        <v>-1024130</v>
      </c>
    </row>
    <row r="59" spans="2:9" ht="15" customHeight="1">
      <c r="B59" s="136"/>
      <c r="C59" s="137" t="s">
        <v>283</v>
      </c>
      <c r="D59" s="444">
        <v>0</v>
      </c>
      <c r="E59" s="444">
        <v>0</v>
      </c>
      <c r="F59" s="444">
        <f t="shared" si="3"/>
        <v>0</v>
      </c>
      <c r="G59" s="444"/>
      <c r="H59" s="444"/>
      <c r="I59" s="444">
        <f t="shared" si="2"/>
        <v>0</v>
      </c>
    </row>
    <row r="60" spans="2:9" ht="15" customHeight="1">
      <c r="B60" s="136"/>
      <c r="C60" s="137" t="s">
        <v>284</v>
      </c>
      <c r="D60" s="444"/>
      <c r="E60" s="444">
        <v>0</v>
      </c>
      <c r="F60" s="444">
        <v>0</v>
      </c>
      <c r="G60" s="444">
        <v>1024130</v>
      </c>
      <c r="H60" s="444">
        <f>+G60</f>
        <v>1024130</v>
      </c>
      <c r="I60" s="444">
        <f>+F60-G60</f>
        <v>-1024130</v>
      </c>
    </row>
    <row r="61" spans="2:9" ht="15" customHeight="1">
      <c r="B61" s="136"/>
      <c r="C61" s="137" t="s">
        <v>285</v>
      </c>
      <c r="D61" s="444"/>
      <c r="E61" s="444"/>
      <c r="F61" s="444">
        <f t="shared" si="3"/>
        <v>0</v>
      </c>
      <c r="G61" s="444"/>
      <c r="H61" s="444"/>
      <c r="I61" s="444">
        <f t="shared" si="2"/>
        <v>0</v>
      </c>
    </row>
    <row r="62" spans="2:9" ht="15" customHeight="1">
      <c r="B62" s="680" t="s">
        <v>286</v>
      </c>
      <c r="C62" s="681"/>
      <c r="D62" s="466">
        <f>SUM(D63:D69)</f>
        <v>0</v>
      </c>
      <c r="E62" s="466">
        <f>SUM(E63:E69)</f>
        <v>0</v>
      </c>
      <c r="F62" s="466">
        <f t="shared" si="3"/>
        <v>0</v>
      </c>
      <c r="G62" s="466">
        <f t="shared" ref="G62:H62" si="9">SUM(G63:G69)</f>
        <v>0</v>
      </c>
      <c r="H62" s="466">
        <f t="shared" si="9"/>
        <v>0</v>
      </c>
      <c r="I62" s="466">
        <f t="shared" si="2"/>
        <v>0</v>
      </c>
    </row>
    <row r="63" spans="2:9" ht="15" customHeight="1">
      <c r="B63" s="136"/>
      <c r="C63" s="137" t="s">
        <v>287</v>
      </c>
      <c r="D63" s="444"/>
      <c r="E63" s="444"/>
      <c r="F63" s="444">
        <f t="shared" si="3"/>
        <v>0</v>
      </c>
      <c r="G63" s="444"/>
      <c r="H63" s="444"/>
      <c r="I63" s="444">
        <f t="shared" si="2"/>
        <v>0</v>
      </c>
    </row>
    <row r="64" spans="2:9" ht="15" customHeight="1">
      <c r="B64" s="136"/>
      <c r="C64" s="137" t="s">
        <v>288</v>
      </c>
      <c r="D64" s="444"/>
      <c r="E64" s="444"/>
      <c r="F64" s="444">
        <f t="shared" si="3"/>
        <v>0</v>
      </c>
      <c r="G64" s="444"/>
      <c r="H64" s="444"/>
      <c r="I64" s="444">
        <f t="shared" si="2"/>
        <v>0</v>
      </c>
    </row>
    <row r="65" spans="2:9" ht="15" customHeight="1">
      <c r="B65" s="136"/>
      <c r="C65" s="137" t="s">
        <v>289</v>
      </c>
      <c r="D65" s="444"/>
      <c r="E65" s="444"/>
      <c r="F65" s="444">
        <f t="shared" si="3"/>
        <v>0</v>
      </c>
      <c r="G65" s="444"/>
      <c r="H65" s="444"/>
      <c r="I65" s="444">
        <f t="shared" si="2"/>
        <v>0</v>
      </c>
    </row>
    <row r="66" spans="2:9" ht="15" customHeight="1">
      <c r="B66" s="136"/>
      <c r="C66" s="137" t="s">
        <v>290</v>
      </c>
      <c r="D66" s="444"/>
      <c r="E66" s="444"/>
      <c r="F66" s="444">
        <f t="shared" si="3"/>
        <v>0</v>
      </c>
      <c r="G66" s="444"/>
      <c r="H66" s="444"/>
      <c r="I66" s="444">
        <f t="shared" si="2"/>
        <v>0</v>
      </c>
    </row>
    <row r="67" spans="2:9" ht="15" customHeight="1">
      <c r="B67" s="136"/>
      <c r="C67" s="137" t="s">
        <v>291</v>
      </c>
      <c r="D67" s="444"/>
      <c r="E67" s="444"/>
      <c r="F67" s="444">
        <f t="shared" si="3"/>
        <v>0</v>
      </c>
      <c r="G67" s="444"/>
      <c r="H67" s="444"/>
      <c r="I67" s="444">
        <f t="shared" si="2"/>
        <v>0</v>
      </c>
    </row>
    <row r="68" spans="2:9" ht="15" customHeight="1">
      <c r="B68" s="136"/>
      <c r="C68" s="137" t="s">
        <v>292</v>
      </c>
      <c r="D68" s="444"/>
      <c r="E68" s="444"/>
      <c r="F68" s="444">
        <f t="shared" si="3"/>
        <v>0</v>
      </c>
      <c r="G68" s="444"/>
      <c r="H68" s="444"/>
      <c r="I68" s="444">
        <f t="shared" si="2"/>
        <v>0</v>
      </c>
    </row>
    <row r="69" spans="2:9" ht="15" customHeight="1">
      <c r="B69" s="136"/>
      <c r="C69" s="137" t="s">
        <v>293</v>
      </c>
      <c r="D69" s="444"/>
      <c r="E69" s="444"/>
      <c r="F69" s="444">
        <f t="shared" si="3"/>
        <v>0</v>
      </c>
      <c r="G69" s="444"/>
      <c r="H69" s="444"/>
      <c r="I69" s="444">
        <f t="shared" si="2"/>
        <v>0</v>
      </c>
    </row>
    <row r="70" spans="2:9" ht="15" customHeight="1">
      <c r="B70" s="658" t="s">
        <v>102</v>
      </c>
      <c r="C70" s="652"/>
      <c r="D70" s="466">
        <f>SUM(D71:D73)</f>
        <v>0</v>
      </c>
      <c r="E70" s="466">
        <f>SUM(E71:E73)</f>
        <v>0</v>
      </c>
      <c r="F70" s="466">
        <f t="shared" si="3"/>
        <v>0</v>
      </c>
      <c r="G70" s="466">
        <f t="shared" ref="G70:H70" si="10">SUM(G71:G73)</f>
        <v>0</v>
      </c>
      <c r="H70" s="466">
        <f t="shared" si="10"/>
        <v>0</v>
      </c>
      <c r="I70" s="466">
        <f t="shared" si="2"/>
        <v>0</v>
      </c>
    </row>
    <row r="71" spans="2:9" ht="15" customHeight="1">
      <c r="B71" s="136"/>
      <c r="C71" s="137" t="s">
        <v>111</v>
      </c>
      <c r="D71" s="444"/>
      <c r="E71" s="444"/>
      <c r="F71" s="444">
        <f t="shared" si="3"/>
        <v>0</v>
      </c>
      <c r="G71" s="444"/>
      <c r="H71" s="444"/>
      <c r="I71" s="444">
        <f t="shared" si="2"/>
        <v>0</v>
      </c>
    </row>
    <row r="72" spans="2:9" ht="15" customHeight="1">
      <c r="B72" s="136"/>
      <c r="C72" s="137" t="s">
        <v>50</v>
      </c>
      <c r="D72" s="444"/>
      <c r="E72" s="444"/>
      <c r="F72" s="444">
        <f t="shared" si="3"/>
        <v>0</v>
      </c>
      <c r="G72" s="444"/>
      <c r="H72" s="444"/>
      <c r="I72" s="444">
        <f t="shared" si="2"/>
        <v>0</v>
      </c>
    </row>
    <row r="73" spans="2:9" ht="15" customHeight="1">
      <c r="B73" s="136"/>
      <c r="C73" s="137" t="s">
        <v>114</v>
      </c>
      <c r="D73" s="444"/>
      <c r="E73" s="444"/>
      <c r="F73" s="444">
        <f t="shared" si="3"/>
        <v>0</v>
      </c>
      <c r="G73" s="444"/>
      <c r="H73" s="444"/>
      <c r="I73" s="444">
        <f t="shared" si="2"/>
        <v>0</v>
      </c>
    </row>
    <row r="74" spans="2:9" ht="15" customHeight="1">
      <c r="B74" s="680" t="s">
        <v>294</v>
      </c>
      <c r="C74" s="681"/>
      <c r="D74" s="466">
        <f>SUM(D75:D81)</f>
        <v>0</v>
      </c>
      <c r="E74" s="466">
        <f t="shared" ref="E74" si="11">SUM(E75:E81)</f>
        <v>0</v>
      </c>
      <c r="F74" s="466">
        <f t="shared" si="3"/>
        <v>0</v>
      </c>
      <c r="G74" s="466">
        <f t="shared" ref="G74" si="12">SUM(G75:G81)</f>
        <v>0</v>
      </c>
      <c r="H74" s="466">
        <f t="shared" ref="H74" si="13">SUM(H75:H81)</f>
        <v>0</v>
      </c>
      <c r="I74" s="466">
        <f t="shared" si="2"/>
        <v>0</v>
      </c>
    </row>
    <row r="75" spans="2:9" ht="15" customHeight="1">
      <c r="B75" s="136"/>
      <c r="C75" s="137" t="s">
        <v>295</v>
      </c>
      <c r="D75" s="444"/>
      <c r="E75" s="444"/>
      <c r="F75" s="444">
        <f t="shared" ref="F75:F81" si="14">+D75+E75</f>
        <v>0</v>
      </c>
      <c r="G75" s="444"/>
      <c r="H75" s="444"/>
      <c r="I75" s="444">
        <f t="shared" ref="I75:I81" si="15">+F75-G75</f>
        <v>0</v>
      </c>
    </row>
    <row r="76" spans="2:9" ht="15" customHeight="1">
      <c r="B76" s="136"/>
      <c r="C76" s="137" t="s">
        <v>117</v>
      </c>
      <c r="D76" s="444"/>
      <c r="E76" s="444"/>
      <c r="F76" s="444">
        <f t="shared" si="14"/>
        <v>0</v>
      </c>
      <c r="G76" s="444"/>
      <c r="H76" s="444"/>
      <c r="I76" s="444">
        <f t="shared" si="15"/>
        <v>0</v>
      </c>
    </row>
    <row r="77" spans="2:9" ht="15" customHeight="1">
      <c r="B77" s="136"/>
      <c r="C77" s="137" t="s">
        <v>118</v>
      </c>
      <c r="D77" s="444"/>
      <c r="E77" s="444"/>
      <c r="F77" s="444">
        <f t="shared" si="14"/>
        <v>0</v>
      </c>
      <c r="G77" s="444"/>
      <c r="H77" s="444"/>
      <c r="I77" s="444">
        <f t="shared" si="15"/>
        <v>0</v>
      </c>
    </row>
    <row r="78" spans="2:9" ht="15" customHeight="1">
      <c r="B78" s="136"/>
      <c r="C78" s="137" t="s">
        <v>119</v>
      </c>
      <c r="D78" s="444"/>
      <c r="E78" s="444"/>
      <c r="F78" s="444">
        <f t="shared" si="14"/>
        <v>0</v>
      </c>
      <c r="G78" s="444"/>
      <c r="H78" s="444"/>
      <c r="I78" s="444">
        <f t="shared" si="15"/>
        <v>0</v>
      </c>
    </row>
    <row r="79" spans="2:9" ht="15" customHeight="1">
      <c r="B79" s="136"/>
      <c r="C79" s="137" t="s">
        <v>120</v>
      </c>
      <c r="D79" s="444"/>
      <c r="E79" s="444"/>
      <c r="F79" s="444">
        <f t="shared" si="14"/>
        <v>0</v>
      </c>
      <c r="G79" s="444"/>
      <c r="H79" s="444"/>
      <c r="I79" s="444">
        <f t="shared" si="15"/>
        <v>0</v>
      </c>
    </row>
    <row r="80" spans="2:9" ht="15" customHeight="1">
      <c r="B80" s="136"/>
      <c r="C80" s="137" t="s">
        <v>121</v>
      </c>
      <c r="D80" s="133"/>
      <c r="E80" s="133"/>
      <c r="F80" s="133">
        <f t="shared" si="14"/>
        <v>0</v>
      </c>
      <c r="G80" s="133"/>
      <c r="H80" s="133"/>
      <c r="I80" s="133">
        <f t="shared" si="15"/>
        <v>0</v>
      </c>
    </row>
    <row r="81" spans="1:20" ht="15" customHeight="1">
      <c r="B81" s="136"/>
      <c r="C81" s="137" t="s">
        <v>296</v>
      </c>
      <c r="D81" s="133"/>
      <c r="E81" s="133"/>
      <c r="F81" s="133">
        <f t="shared" si="14"/>
        <v>0</v>
      </c>
      <c r="G81" s="133"/>
      <c r="H81" s="133"/>
      <c r="I81" s="133">
        <f t="shared" si="15"/>
        <v>0</v>
      </c>
    </row>
    <row r="82" spans="1:20" s="124" customFormat="1" ht="15" customHeight="1">
      <c r="A82" s="121"/>
      <c r="B82" s="139"/>
      <c r="C82" s="140" t="s">
        <v>242</v>
      </c>
      <c r="D82" s="470">
        <f>ROUND(SUM(D38,D28,D18,D10),"0")</f>
        <v>20616000</v>
      </c>
      <c r="E82" s="470">
        <f>ROUND(+E10+E18+E28+E38+E48+E58+E62+E70+E74,0)</f>
        <v>12994950</v>
      </c>
      <c r="F82" s="470">
        <f t="shared" ref="F82:I82" si="16">ROUND(+F10+F18+F28+F38+F48+F58+F62+F70+F74,0)</f>
        <v>33610950</v>
      </c>
      <c r="G82" s="470">
        <f t="shared" si="16"/>
        <v>32133090</v>
      </c>
      <c r="H82" s="470">
        <f t="shared" si="16"/>
        <v>32133090</v>
      </c>
      <c r="I82" s="470">
        <f t="shared" si="16"/>
        <v>1477860</v>
      </c>
      <c r="J82" s="121"/>
      <c r="R82" s="450"/>
    </row>
    <row r="83" spans="1:20" ht="15" customHeight="1">
      <c r="K83" s="433"/>
      <c r="L83" s="433"/>
      <c r="M83" s="433"/>
      <c r="N83" s="433"/>
      <c r="O83" s="433"/>
      <c r="P83" s="433"/>
      <c r="Q83" s="433"/>
    </row>
    <row r="84" spans="1:20" ht="15.75" customHeight="1">
      <c r="D84" s="135" t="str">
        <f>IF(CAdmon!D22=COG!D82," ","ERROR")</f>
        <v xml:space="preserve"> </v>
      </c>
      <c r="E84" s="135" t="str">
        <f>IF(CAdmon!E22=COG!E82," ","ERROR")</f>
        <v xml:space="preserve"> </v>
      </c>
      <c r="F84" s="135" t="str">
        <f>IF(CAdmon!F22=COG!F82," ","ERROR")</f>
        <v xml:space="preserve"> </v>
      </c>
      <c r="G84" s="135" t="str">
        <f>IF(CAdmon!G22=COG!G82," ","ERROR")</f>
        <v xml:space="preserve"> </v>
      </c>
      <c r="H84" s="135" t="str">
        <f>IF(CAdmon!H22=COG!H82," ","ERROR")</f>
        <v xml:space="preserve"> </v>
      </c>
      <c r="I84" s="135" t="str">
        <f>IF(CAdmon!I22=COG!I82," ","ERROR")</f>
        <v xml:space="preserve"> </v>
      </c>
    </row>
    <row r="85" spans="1:20" ht="15" customHeight="1">
      <c r="D85" s="435">
        <f>+CAdmon!D22</f>
        <v>20616000</v>
      </c>
      <c r="E85" s="435">
        <f>+CAdmon!E22</f>
        <v>12994950</v>
      </c>
      <c r="F85" s="435"/>
    </row>
    <row r="86" spans="1:20">
      <c r="D86" s="435">
        <f>+D82-D85</f>
        <v>0</v>
      </c>
      <c r="E86" s="435">
        <f>+E82-E85</f>
        <v>0</v>
      </c>
    </row>
    <row r="87" spans="1:20" ht="15" customHeight="1"/>
    <row r="88" spans="1:20" ht="15" customHeight="1"/>
    <row r="89" spans="1:20" ht="22.5" customHeight="1">
      <c r="C89" s="437" t="s">
        <v>431</v>
      </c>
      <c r="D89" s="437" t="s">
        <v>486</v>
      </c>
      <c r="E89" s="437" t="s">
        <v>487</v>
      </c>
      <c r="F89" s="437" t="s">
        <v>432</v>
      </c>
      <c r="G89" s="437" t="s">
        <v>434</v>
      </c>
      <c r="H89" s="437" t="s">
        <v>433</v>
      </c>
      <c r="I89" s="437" t="s">
        <v>435</v>
      </c>
      <c r="J89" s="437" t="s">
        <v>436</v>
      </c>
      <c r="K89" s="437" t="s">
        <v>437</v>
      </c>
      <c r="L89" s="519" t="s">
        <v>525</v>
      </c>
      <c r="M89" s="519" t="s">
        <v>526</v>
      </c>
      <c r="N89" s="519" t="s">
        <v>536</v>
      </c>
      <c r="O89" s="519" t="s">
        <v>537</v>
      </c>
      <c r="P89" s="519" t="s">
        <v>545</v>
      </c>
      <c r="Q89" s="519" t="s">
        <v>546</v>
      </c>
    </row>
    <row r="90" spans="1:20" ht="15" customHeight="1">
      <c r="C90" s="74" t="s">
        <v>438</v>
      </c>
      <c r="D90" s="434">
        <v>663712.68000000005</v>
      </c>
      <c r="F90" s="434">
        <v>55309.39</v>
      </c>
      <c r="G90" s="434">
        <v>55309.39</v>
      </c>
      <c r="H90" s="434">
        <v>55309.39</v>
      </c>
      <c r="I90" s="434">
        <v>55309.39</v>
      </c>
      <c r="J90" s="434">
        <v>55309.39</v>
      </c>
      <c r="K90" s="434">
        <v>55309.39</v>
      </c>
      <c r="L90" s="434">
        <v>55309.39</v>
      </c>
      <c r="M90" s="434">
        <v>55309.39</v>
      </c>
      <c r="N90" s="434">
        <v>55309.39</v>
      </c>
      <c r="O90" s="434">
        <v>55309.39</v>
      </c>
      <c r="P90" s="434">
        <v>55309.39</v>
      </c>
      <c r="Q90" s="434">
        <v>55309.39</v>
      </c>
      <c r="R90" s="467"/>
    </row>
    <row r="91" spans="1:20" ht="15" customHeight="1">
      <c r="C91" s="74" t="s">
        <v>439</v>
      </c>
      <c r="D91" s="434">
        <v>927917.88</v>
      </c>
      <c r="F91" s="434">
        <v>77326.490000000005</v>
      </c>
      <c r="G91" s="434">
        <v>77326.490000000005</v>
      </c>
      <c r="H91" s="434">
        <v>77326.490000000005</v>
      </c>
      <c r="I91" s="434">
        <v>77326.490000000005</v>
      </c>
      <c r="J91" s="434">
        <v>77326.490000000005</v>
      </c>
      <c r="K91" s="434">
        <v>77326.490000000005</v>
      </c>
      <c r="L91" s="434">
        <v>77326.490000000005</v>
      </c>
      <c r="M91" s="434">
        <v>77326.490000000005</v>
      </c>
      <c r="N91" s="434">
        <v>77326.490000000005</v>
      </c>
      <c r="O91" s="434">
        <v>77326.490000000005</v>
      </c>
      <c r="P91" s="434">
        <v>77326.490000000005</v>
      </c>
      <c r="Q91" s="434">
        <v>77326.490000000005</v>
      </c>
      <c r="R91" s="468">
        <f>SUM(F90:Q91)</f>
        <v>1591630.56</v>
      </c>
      <c r="S91" s="434">
        <v>1</v>
      </c>
    </row>
    <row r="92" spans="1:20" ht="15" customHeight="1">
      <c r="C92" s="74" t="s">
        <v>440</v>
      </c>
      <c r="D92" s="434">
        <v>66371.28</v>
      </c>
      <c r="F92" s="434">
        <v>0</v>
      </c>
      <c r="G92" s="434">
        <v>0</v>
      </c>
      <c r="H92" s="434">
        <v>0</v>
      </c>
      <c r="I92" s="434">
        <v>0</v>
      </c>
      <c r="J92" s="434">
        <v>0</v>
      </c>
      <c r="K92" s="434">
        <v>0</v>
      </c>
      <c r="L92" s="434">
        <v>33185.64</v>
      </c>
      <c r="M92" s="434">
        <v>0</v>
      </c>
      <c r="N92" s="434">
        <v>0</v>
      </c>
      <c r="O92" s="434">
        <v>0</v>
      </c>
      <c r="P92" s="434">
        <v>0</v>
      </c>
      <c r="Q92" s="434">
        <v>33185.64</v>
      </c>
      <c r="R92" s="467"/>
    </row>
    <row r="93" spans="1:20" ht="15" customHeight="1">
      <c r="C93" s="74" t="s">
        <v>441</v>
      </c>
      <c r="D93" s="434">
        <v>46395.9</v>
      </c>
      <c r="F93" s="434">
        <v>0</v>
      </c>
      <c r="G93" s="434">
        <v>0</v>
      </c>
      <c r="H93" s="434">
        <v>0</v>
      </c>
      <c r="I93" s="434">
        <v>0</v>
      </c>
      <c r="J93" s="434">
        <v>0</v>
      </c>
      <c r="K93" s="434">
        <v>0</v>
      </c>
      <c r="L93" s="434">
        <v>23197.95</v>
      </c>
      <c r="M93" s="434">
        <v>0</v>
      </c>
      <c r="N93" s="434">
        <v>0</v>
      </c>
      <c r="O93" s="434">
        <v>0</v>
      </c>
      <c r="P93" s="434">
        <v>0</v>
      </c>
      <c r="Q93" s="434">
        <v>23197.95</v>
      </c>
      <c r="R93" s="467"/>
      <c r="T93" s="434">
        <v>347365.21</v>
      </c>
    </row>
    <row r="94" spans="1:20" ht="15" customHeight="1">
      <c r="C94" s="74" t="s">
        <v>443</v>
      </c>
      <c r="D94" s="434">
        <v>147491.71</v>
      </c>
      <c r="F94" s="434">
        <v>0</v>
      </c>
      <c r="G94" s="434">
        <v>0</v>
      </c>
      <c r="H94" s="434">
        <v>0</v>
      </c>
      <c r="I94" s="434">
        <v>0</v>
      </c>
      <c r="J94" s="434">
        <v>0</v>
      </c>
      <c r="K94" s="434">
        <v>0</v>
      </c>
      <c r="L94" s="434">
        <v>0</v>
      </c>
      <c r="M94" s="434">
        <v>0</v>
      </c>
      <c r="N94" s="434">
        <v>0</v>
      </c>
      <c r="O94" s="434">
        <v>0</v>
      </c>
      <c r="P94" s="434">
        <v>0</v>
      </c>
      <c r="Q94" s="434">
        <v>147491.71</v>
      </c>
      <c r="R94" s="467"/>
      <c r="T94" s="434">
        <v>1106926.43</v>
      </c>
    </row>
    <row r="95" spans="1:20" ht="15" customHeight="1">
      <c r="C95" s="74" t="s">
        <v>442</v>
      </c>
      <c r="D95" s="434">
        <v>103101.98</v>
      </c>
      <c r="F95" s="434">
        <v>0</v>
      </c>
      <c r="G95" s="434">
        <v>0</v>
      </c>
      <c r="H95" s="434">
        <v>0</v>
      </c>
      <c r="I95" s="434">
        <v>0</v>
      </c>
      <c r="J95" s="434">
        <v>0</v>
      </c>
      <c r="K95" s="434">
        <v>0</v>
      </c>
      <c r="L95" s="434">
        <v>0</v>
      </c>
      <c r="M95" s="434">
        <v>0</v>
      </c>
      <c r="N95" s="434">
        <v>0</v>
      </c>
      <c r="O95" s="434">
        <v>0</v>
      </c>
      <c r="P95" s="434">
        <v>0</v>
      </c>
      <c r="Q95" s="434">
        <v>103101.98</v>
      </c>
      <c r="R95" s="467"/>
      <c r="T95" s="433">
        <f>+T93+T94</f>
        <v>1454291.64</v>
      </c>
    </row>
    <row r="96" spans="1:20" ht="15" customHeight="1">
      <c r="C96" s="74" t="s">
        <v>444</v>
      </c>
      <c r="D96" s="434">
        <v>887283.36</v>
      </c>
      <c r="F96" s="434">
        <v>73940.28</v>
      </c>
      <c r="G96" s="434">
        <v>73940.28</v>
      </c>
      <c r="H96" s="434">
        <v>73940.28</v>
      </c>
      <c r="I96" s="434">
        <v>73940.28</v>
      </c>
      <c r="J96" s="434">
        <v>73940.28</v>
      </c>
      <c r="K96" s="434">
        <v>73940.28</v>
      </c>
      <c r="L96" s="434">
        <v>73940.28</v>
      </c>
      <c r="M96" s="434">
        <v>73940.28</v>
      </c>
      <c r="N96" s="434">
        <v>73940.28</v>
      </c>
      <c r="O96" s="434">
        <v>73940.28</v>
      </c>
      <c r="P96" s="434">
        <v>73940.28</v>
      </c>
      <c r="Q96" s="434">
        <v>73940.28</v>
      </c>
      <c r="R96" s="467"/>
    </row>
    <row r="97" spans="3:21" ht="15" customHeight="1">
      <c r="C97" s="74" t="s">
        <v>488</v>
      </c>
      <c r="D97" s="434">
        <v>297292</v>
      </c>
      <c r="F97" s="434">
        <v>0</v>
      </c>
      <c r="G97" s="434">
        <v>12500</v>
      </c>
      <c r="H97" s="434">
        <v>0</v>
      </c>
      <c r="I97" s="434">
        <v>12500</v>
      </c>
      <c r="J97" s="434">
        <v>0</v>
      </c>
      <c r="K97" s="434">
        <v>12500</v>
      </c>
      <c r="L97" s="434">
        <v>0</v>
      </c>
      <c r="M97" s="434">
        <v>12500</v>
      </c>
      <c r="N97" s="434">
        <v>0</v>
      </c>
      <c r="O97" s="434">
        <v>12500</v>
      </c>
      <c r="P97" s="434">
        <v>0</v>
      </c>
      <c r="Q97" s="434">
        <v>234792</v>
      </c>
      <c r="R97" s="468">
        <f>SUM(F92:Q97)</f>
        <v>1547936.2300000002</v>
      </c>
      <c r="S97" s="434">
        <v>3</v>
      </c>
    </row>
    <row r="98" spans="3:21" ht="15" customHeight="1">
      <c r="C98" s="74" t="s">
        <v>445</v>
      </c>
      <c r="D98" s="434">
        <v>497545.92</v>
      </c>
      <c r="F98" s="434">
        <v>41462.160000000003</v>
      </c>
      <c r="G98" s="434">
        <v>41462.160000000003</v>
      </c>
      <c r="H98" s="434">
        <v>41462.160000000003</v>
      </c>
      <c r="I98" s="434">
        <v>41462.160000000003</v>
      </c>
      <c r="J98" s="434">
        <v>41462.160000000003</v>
      </c>
      <c r="K98" s="434">
        <v>41462.160000000003</v>
      </c>
      <c r="L98" s="434">
        <v>41462.160000000003</v>
      </c>
      <c r="M98" s="434">
        <v>41462.160000000003</v>
      </c>
      <c r="N98" s="434">
        <v>41462.160000000003</v>
      </c>
      <c r="O98" s="434">
        <v>41462.160000000003</v>
      </c>
      <c r="P98" s="434">
        <v>41462.160000000003</v>
      </c>
      <c r="Q98" s="434">
        <v>41462.160000000003</v>
      </c>
      <c r="R98" s="468">
        <f>SUM(F98:Q98)</f>
        <v>497545.92000000016</v>
      </c>
      <c r="S98" s="434">
        <v>4</v>
      </c>
    </row>
    <row r="99" spans="3:21" ht="15" customHeight="1">
      <c r="C99" s="74" t="s">
        <v>446</v>
      </c>
      <c r="D99" s="434">
        <v>90000</v>
      </c>
      <c r="F99" s="434">
        <v>7500</v>
      </c>
      <c r="G99" s="434">
        <v>7500</v>
      </c>
      <c r="H99" s="434">
        <v>7500</v>
      </c>
      <c r="I99" s="434">
        <v>7500</v>
      </c>
      <c r="J99" s="434">
        <v>7500</v>
      </c>
      <c r="K99" s="434">
        <v>7500</v>
      </c>
      <c r="L99" s="434">
        <v>7500</v>
      </c>
      <c r="M99" s="434">
        <v>7500</v>
      </c>
      <c r="N99" s="434">
        <v>7500</v>
      </c>
      <c r="O99" s="434">
        <v>7500</v>
      </c>
      <c r="P99" s="434">
        <v>7500</v>
      </c>
      <c r="Q99" s="434">
        <v>7500</v>
      </c>
      <c r="R99" s="467"/>
    </row>
    <row r="100" spans="3:21" ht="15" customHeight="1">
      <c r="C100" s="74" t="s">
        <v>447</v>
      </c>
      <c r="D100" s="434">
        <v>120000</v>
      </c>
      <c r="F100" s="434">
        <v>10000</v>
      </c>
      <c r="G100" s="434">
        <v>10000</v>
      </c>
      <c r="H100" s="434">
        <v>10000</v>
      </c>
      <c r="I100" s="434">
        <v>10000</v>
      </c>
      <c r="J100" s="434">
        <v>10000</v>
      </c>
      <c r="K100" s="434">
        <v>10000</v>
      </c>
      <c r="L100" s="434">
        <v>10000</v>
      </c>
      <c r="M100" s="434">
        <v>10000</v>
      </c>
      <c r="N100" s="434">
        <v>10000</v>
      </c>
      <c r="O100" s="434">
        <v>10000</v>
      </c>
      <c r="P100" s="434">
        <v>10000</v>
      </c>
      <c r="Q100" s="434">
        <v>10000</v>
      </c>
      <c r="R100" s="467"/>
      <c r="T100" s="434">
        <v>92434.55</v>
      </c>
    </row>
    <row r="101" spans="3:21" ht="15" customHeight="1">
      <c r="C101" s="74" t="s">
        <v>448</v>
      </c>
      <c r="D101" s="434">
        <v>200000.04</v>
      </c>
      <c r="F101" s="434">
        <v>16666.669999999998</v>
      </c>
      <c r="G101" s="434">
        <v>16666.669999999998</v>
      </c>
      <c r="H101" s="434">
        <v>16666.669999999998</v>
      </c>
      <c r="I101" s="434">
        <v>16666.669999999998</v>
      </c>
      <c r="J101" s="434">
        <v>16666.669999999998</v>
      </c>
      <c r="K101" s="434">
        <v>16666.669999999998</v>
      </c>
      <c r="L101" s="434">
        <v>16666.669999999998</v>
      </c>
      <c r="M101" s="434">
        <v>16666.669999999998</v>
      </c>
      <c r="N101" s="434">
        <v>16666.669999999998</v>
      </c>
      <c r="O101" s="434">
        <v>16666.669999999998</v>
      </c>
      <c r="P101" s="434">
        <v>16666.669999999998</v>
      </c>
      <c r="Q101" s="434">
        <v>16666.669999999998</v>
      </c>
      <c r="R101" s="467"/>
      <c r="T101" s="434">
        <v>94200.39</v>
      </c>
    </row>
    <row r="102" spans="3:21" ht="15" customHeight="1">
      <c r="C102" s="74" t="s">
        <v>449</v>
      </c>
      <c r="D102" s="434">
        <v>126969.84</v>
      </c>
      <c r="F102" s="434">
        <v>10580.82</v>
      </c>
      <c r="G102" s="434">
        <v>10580.82</v>
      </c>
      <c r="H102" s="434">
        <v>10580.82</v>
      </c>
      <c r="I102" s="434">
        <v>10580.82</v>
      </c>
      <c r="J102" s="434">
        <v>10580.82</v>
      </c>
      <c r="K102" s="434">
        <v>10580.82</v>
      </c>
      <c r="L102" s="434">
        <v>10580.82</v>
      </c>
      <c r="M102" s="434">
        <v>10580.82</v>
      </c>
      <c r="N102" s="434">
        <v>10580.82</v>
      </c>
      <c r="O102" s="434">
        <v>10580.82</v>
      </c>
      <c r="P102" s="434">
        <v>10580.82</v>
      </c>
      <c r="Q102" s="434">
        <v>10580.82</v>
      </c>
      <c r="R102" s="467"/>
      <c r="T102" s="434">
        <v>308063.5</v>
      </c>
    </row>
    <row r="103" spans="3:21" ht="15" customHeight="1">
      <c r="C103" s="74" t="s">
        <v>450</v>
      </c>
      <c r="D103" s="434">
        <v>211616.04</v>
      </c>
      <c r="F103" s="434">
        <v>17634.669999999998</v>
      </c>
      <c r="G103" s="434">
        <v>17634.669999999998</v>
      </c>
      <c r="H103" s="434">
        <v>17634.669999999998</v>
      </c>
      <c r="I103" s="434">
        <v>17634.669999999998</v>
      </c>
      <c r="J103" s="434">
        <v>17634.669999999998</v>
      </c>
      <c r="K103" s="434">
        <v>17634.669999999998</v>
      </c>
      <c r="L103" s="434">
        <v>17634.669999999998</v>
      </c>
      <c r="M103" s="434">
        <v>17634.669999999998</v>
      </c>
      <c r="N103" s="434">
        <v>17634.669999999998</v>
      </c>
      <c r="O103" s="434">
        <v>17634.669999999998</v>
      </c>
      <c r="P103" s="434">
        <v>17634.669999999998</v>
      </c>
      <c r="Q103" s="434">
        <v>17634.669999999998</v>
      </c>
      <c r="R103" s="468">
        <f>SUM(F99:Q103)</f>
        <v>748585.92000000027</v>
      </c>
      <c r="S103" s="434">
        <v>5</v>
      </c>
      <c r="T103" s="433">
        <f>SUM(T100:T102)</f>
        <v>494698.44</v>
      </c>
    </row>
    <row r="104" spans="3:21" ht="15" customHeight="1">
      <c r="D104" s="434">
        <f>SUM(D90:D103)</f>
        <v>4385698.63</v>
      </c>
      <c r="F104" s="434">
        <f t="shared" ref="F104:K104" si="17">SUM(F90:F103)</f>
        <v>310420.47999999998</v>
      </c>
      <c r="G104" s="434">
        <f t="shared" si="17"/>
        <v>322920.48</v>
      </c>
      <c r="H104" s="434">
        <f t="shared" si="17"/>
        <v>310420.47999999998</v>
      </c>
      <c r="I104" s="434">
        <f t="shared" si="17"/>
        <v>322920.48</v>
      </c>
      <c r="J104" s="434">
        <f t="shared" si="17"/>
        <v>310420.47999999998</v>
      </c>
      <c r="K104" s="434">
        <f t="shared" si="17"/>
        <v>322920.48</v>
      </c>
      <c r="L104" s="434">
        <f t="shared" ref="L104" si="18">SUM(L90:L103)</f>
        <v>366804.07</v>
      </c>
      <c r="M104" s="434">
        <f>SUM(M90:M103)</f>
        <v>322920.48</v>
      </c>
      <c r="N104" s="434">
        <f>SUM(N90:N103)</f>
        <v>310420.47999999998</v>
      </c>
      <c r="O104" s="434">
        <f>SUM(O90:O103)</f>
        <v>322920.48</v>
      </c>
      <c r="P104" s="434">
        <f>SUM(P90:P103)</f>
        <v>310420.47999999998</v>
      </c>
      <c r="Q104" s="434">
        <f t="shared" ref="Q104" si="19">SUM(Q90:Q103)</f>
        <v>852189.76000000013</v>
      </c>
      <c r="R104" s="469">
        <f>SUM(F104:Q104)</f>
        <v>4385698.63</v>
      </c>
    </row>
    <row r="105" spans="3:21">
      <c r="D105" s="434"/>
      <c r="F105" s="434"/>
      <c r="G105" s="434"/>
      <c r="H105" s="434"/>
      <c r="I105" s="434"/>
      <c r="J105" s="434"/>
      <c r="K105" s="434"/>
      <c r="L105" s="434"/>
      <c r="M105" s="434"/>
      <c r="N105" s="434"/>
      <c r="O105" s="434"/>
      <c r="P105" s="434"/>
      <c r="Q105" s="434"/>
      <c r="R105" s="467"/>
      <c r="T105" s="434">
        <v>41999.53</v>
      </c>
    </row>
    <row r="106" spans="3:21">
      <c r="C106" s="74" t="s">
        <v>451</v>
      </c>
      <c r="D106" s="434">
        <v>42000</v>
      </c>
      <c r="F106" s="434">
        <v>3500</v>
      </c>
      <c r="G106" s="434">
        <v>3500</v>
      </c>
      <c r="H106" s="434">
        <v>3500</v>
      </c>
      <c r="I106" s="434">
        <v>3500</v>
      </c>
      <c r="J106" s="434">
        <v>3500</v>
      </c>
      <c r="K106" s="434">
        <v>3500</v>
      </c>
      <c r="L106" s="434">
        <v>3500</v>
      </c>
      <c r="M106" s="434">
        <v>3500</v>
      </c>
      <c r="N106" s="434">
        <v>3500</v>
      </c>
      <c r="O106" s="434">
        <v>3500</v>
      </c>
      <c r="P106" s="434">
        <v>3500</v>
      </c>
      <c r="Q106" s="434">
        <v>3500</v>
      </c>
      <c r="R106" s="467"/>
      <c r="T106" s="434">
        <v>6199.74</v>
      </c>
    </row>
    <row r="107" spans="3:21">
      <c r="C107" s="74" t="s">
        <v>452</v>
      </c>
      <c r="D107" s="434">
        <v>6200</v>
      </c>
      <c r="F107" s="434">
        <v>1550</v>
      </c>
      <c r="G107" s="434">
        <v>0</v>
      </c>
      <c r="H107" s="434">
        <v>0</v>
      </c>
      <c r="I107" s="434">
        <v>0</v>
      </c>
      <c r="J107" s="434">
        <v>0</v>
      </c>
      <c r="K107" s="434">
        <v>1550</v>
      </c>
      <c r="L107" s="434">
        <v>0</v>
      </c>
      <c r="M107" s="434">
        <v>0</v>
      </c>
      <c r="N107" s="434">
        <v>1550</v>
      </c>
      <c r="O107" s="434">
        <v>0</v>
      </c>
      <c r="P107" s="434">
        <v>0</v>
      </c>
      <c r="Q107" s="434">
        <v>1550</v>
      </c>
      <c r="R107" s="467"/>
      <c r="T107" s="434">
        <v>62322.78</v>
      </c>
    </row>
    <row r="108" spans="3:21">
      <c r="C108" s="74" t="s">
        <v>453</v>
      </c>
      <c r="D108" s="434">
        <v>62400</v>
      </c>
      <c r="F108" s="434">
        <v>4800</v>
      </c>
      <c r="G108" s="434">
        <v>4800</v>
      </c>
      <c r="H108" s="434">
        <v>4800</v>
      </c>
      <c r="I108" s="434">
        <v>4800</v>
      </c>
      <c r="J108" s="434">
        <v>4800</v>
      </c>
      <c r="K108" s="434">
        <v>4800</v>
      </c>
      <c r="L108" s="434">
        <v>4800</v>
      </c>
      <c r="M108" s="434">
        <v>4800</v>
      </c>
      <c r="N108" s="434">
        <v>6000</v>
      </c>
      <c r="O108" s="434">
        <v>6000</v>
      </c>
      <c r="P108" s="434">
        <v>6000</v>
      </c>
      <c r="Q108" s="434">
        <v>6000</v>
      </c>
      <c r="R108" s="467"/>
      <c r="T108" s="434">
        <v>5339.42</v>
      </c>
    </row>
    <row r="109" spans="3:21">
      <c r="C109" s="74" t="s">
        <v>454</v>
      </c>
      <c r="D109" s="434">
        <v>8800</v>
      </c>
      <c r="F109" s="434">
        <v>0</v>
      </c>
      <c r="G109" s="434">
        <v>1150</v>
      </c>
      <c r="H109" s="434"/>
      <c r="I109" s="434">
        <v>2100</v>
      </c>
      <c r="J109" s="434"/>
      <c r="K109" s="434">
        <v>1150</v>
      </c>
      <c r="L109" s="434">
        <v>0</v>
      </c>
      <c r="M109" s="434">
        <v>1150</v>
      </c>
      <c r="N109" s="434">
        <v>0</v>
      </c>
      <c r="O109" s="434">
        <v>2100</v>
      </c>
      <c r="P109" s="434">
        <v>0</v>
      </c>
      <c r="Q109" s="434">
        <v>1150</v>
      </c>
      <c r="R109" s="526">
        <f>SUM(F106:Q109)</f>
        <v>119400</v>
      </c>
      <c r="S109" s="434">
        <v>8</v>
      </c>
      <c r="T109" s="433">
        <f>SUM(T105:T108)</f>
        <v>115861.46999999999</v>
      </c>
    </row>
    <row r="110" spans="3:21">
      <c r="C110" s="74" t="s">
        <v>455</v>
      </c>
      <c r="D110" s="434">
        <v>18000</v>
      </c>
      <c r="F110" s="434">
        <v>1500</v>
      </c>
      <c r="G110" s="434">
        <v>1500</v>
      </c>
      <c r="H110" s="434">
        <v>1500</v>
      </c>
      <c r="I110" s="434">
        <v>1500</v>
      </c>
      <c r="J110" s="434">
        <v>1500</v>
      </c>
      <c r="K110" s="434">
        <v>1500</v>
      </c>
      <c r="L110" s="434">
        <v>1500</v>
      </c>
      <c r="M110" s="434">
        <v>1500</v>
      </c>
      <c r="N110" s="434">
        <v>1500</v>
      </c>
      <c r="O110" s="434">
        <v>1500</v>
      </c>
      <c r="P110" s="434">
        <v>1500</v>
      </c>
      <c r="Q110" s="434">
        <v>1500</v>
      </c>
      <c r="R110" s="527">
        <f>SUM(F110:Q110)</f>
        <v>18000</v>
      </c>
      <c r="S110">
        <v>16</v>
      </c>
    </row>
    <row r="111" spans="3:21">
      <c r="C111" s="74" t="s">
        <v>456</v>
      </c>
      <c r="D111" s="434">
        <v>38500</v>
      </c>
      <c r="F111" s="434">
        <v>2000</v>
      </c>
      <c r="G111" s="434">
        <v>2000</v>
      </c>
      <c r="H111" s="434">
        <v>2000</v>
      </c>
      <c r="I111" s="434">
        <v>2000</v>
      </c>
      <c r="J111" s="434">
        <v>2000</v>
      </c>
      <c r="K111" s="434">
        <v>8500</v>
      </c>
      <c r="L111" s="434">
        <v>2000</v>
      </c>
      <c r="M111" s="434">
        <v>2000</v>
      </c>
      <c r="N111" s="434">
        <v>2000</v>
      </c>
      <c r="O111" s="434">
        <v>2000</v>
      </c>
      <c r="P111" s="434">
        <v>2000</v>
      </c>
      <c r="Q111" s="434">
        <v>10000</v>
      </c>
      <c r="R111" s="467"/>
      <c r="T111" s="434">
        <v>38604.44</v>
      </c>
    </row>
    <row r="112" spans="3:21">
      <c r="C112" s="74" t="s">
        <v>457</v>
      </c>
      <c r="D112" s="434">
        <v>5800</v>
      </c>
      <c r="F112" s="434">
        <v>2900</v>
      </c>
      <c r="G112" s="434">
        <v>0</v>
      </c>
      <c r="H112" s="434">
        <v>0</v>
      </c>
      <c r="I112" s="434">
        <v>0</v>
      </c>
      <c r="J112" s="434">
        <v>0</v>
      </c>
      <c r="K112" s="434">
        <v>2900</v>
      </c>
      <c r="L112" s="434">
        <v>0</v>
      </c>
      <c r="M112" s="434">
        <v>0</v>
      </c>
      <c r="N112" s="434">
        <v>0</v>
      </c>
      <c r="O112" s="434">
        <v>0</v>
      </c>
      <c r="P112" s="434">
        <v>0</v>
      </c>
      <c r="Q112" s="434">
        <v>0</v>
      </c>
      <c r="R112" s="526">
        <f>SUM(F111:Q112)</f>
        <v>44300</v>
      </c>
      <c r="S112" s="434">
        <v>9</v>
      </c>
      <c r="T112" s="434">
        <v>5766.05</v>
      </c>
      <c r="U112" s="433">
        <f>SUM(T111:T112)</f>
        <v>44370.490000000005</v>
      </c>
    </row>
    <row r="113" spans="3:21">
      <c r="C113" s="74" t="s">
        <v>458</v>
      </c>
      <c r="D113" s="434">
        <v>2500</v>
      </c>
      <c r="F113" s="434">
        <v>0</v>
      </c>
      <c r="G113" s="434">
        <v>0</v>
      </c>
      <c r="H113" s="434">
        <v>0</v>
      </c>
      <c r="I113" s="434">
        <v>0</v>
      </c>
      <c r="J113" s="434">
        <v>0</v>
      </c>
      <c r="K113" s="434">
        <v>2500</v>
      </c>
      <c r="L113" s="434">
        <v>0</v>
      </c>
      <c r="M113" s="434">
        <v>0</v>
      </c>
      <c r="N113" s="434">
        <v>0</v>
      </c>
      <c r="O113" s="434">
        <v>0</v>
      </c>
      <c r="P113" s="434">
        <v>0</v>
      </c>
      <c r="Q113" s="434">
        <v>0</v>
      </c>
      <c r="R113" s="467"/>
      <c r="T113" s="434">
        <v>2463.42</v>
      </c>
    </row>
    <row r="114" spans="3:21">
      <c r="C114" s="74" t="s">
        <v>460</v>
      </c>
      <c r="D114" s="434">
        <v>3500</v>
      </c>
      <c r="F114" s="434">
        <v>0</v>
      </c>
      <c r="G114" s="434">
        <v>0</v>
      </c>
      <c r="H114" s="434">
        <v>0</v>
      </c>
      <c r="I114" s="434">
        <v>0</v>
      </c>
      <c r="J114" s="434">
        <v>0</v>
      </c>
      <c r="K114" s="434">
        <v>3500</v>
      </c>
      <c r="L114" s="434">
        <v>0</v>
      </c>
      <c r="M114" s="434">
        <v>0</v>
      </c>
      <c r="N114" s="434">
        <v>0</v>
      </c>
      <c r="O114" s="434">
        <v>0</v>
      </c>
      <c r="P114" s="434">
        <v>0</v>
      </c>
      <c r="Q114" s="434">
        <v>0</v>
      </c>
      <c r="R114" s="526">
        <f>SUM(F113:Q114)</f>
        <v>6000</v>
      </c>
      <c r="S114" s="434">
        <v>11</v>
      </c>
      <c r="T114" s="434">
        <v>3475.45</v>
      </c>
      <c r="U114" s="433">
        <f>SUM(T113:T114)</f>
        <v>5938.87</v>
      </c>
    </row>
    <row r="115" spans="3:21">
      <c r="C115" s="74" t="s">
        <v>459</v>
      </c>
      <c r="D115" s="434">
        <v>1000</v>
      </c>
      <c r="F115" s="434">
        <v>0</v>
      </c>
      <c r="G115" s="434">
        <v>0</v>
      </c>
      <c r="H115" s="434">
        <v>0</v>
      </c>
      <c r="I115" s="434">
        <v>500</v>
      </c>
      <c r="J115" s="434">
        <v>0</v>
      </c>
      <c r="K115" s="434">
        <v>0</v>
      </c>
      <c r="L115" s="434">
        <v>0</v>
      </c>
      <c r="M115" s="434">
        <v>0</v>
      </c>
      <c r="N115" s="434">
        <v>500</v>
      </c>
      <c r="O115" s="434">
        <v>0</v>
      </c>
      <c r="P115" s="434">
        <v>0</v>
      </c>
      <c r="Q115" s="434">
        <v>0</v>
      </c>
      <c r="R115" s="526">
        <f>SUM(F115:Q115)</f>
        <v>1000</v>
      </c>
      <c r="S115" s="434">
        <v>12</v>
      </c>
    </row>
    <row r="116" spans="3:21">
      <c r="C116" s="74" t="s">
        <v>461</v>
      </c>
      <c r="D116" s="434">
        <v>264000</v>
      </c>
      <c r="F116" s="434">
        <v>22000</v>
      </c>
      <c r="G116" s="434">
        <v>22000</v>
      </c>
      <c r="H116" s="434">
        <v>22000</v>
      </c>
      <c r="I116" s="434">
        <v>22000</v>
      </c>
      <c r="J116" s="434">
        <v>22000</v>
      </c>
      <c r="K116" s="434">
        <v>22000</v>
      </c>
      <c r="L116" s="434">
        <v>22000</v>
      </c>
      <c r="M116" s="434">
        <v>22000</v>
      </c>
      <c r="N116" s="434">
        <v>22000</v>
      </c>
      <c r="O116" s="434">
        <v>22000</v>
      </c>
      <c r="P116" s="434">
        <v>22000</v>
      </c>
      <c r="Q116" s="434">
        <v>22000</v>
      </c>
      <c r="R116" s="526">
        <f>SUM(F116:Q116)</f>
        <v>264000</v>
      </c>
      <c r="S116" s="434">
        <v>13</v>
      </c>
    </row>
    <row r="117" spans="3:21">
      <c r="C117" s="74" t="s">
        <v>462</v>
      </c>
      <c r="D117" s="434">
        <v>21440</v>
      </c>
      <c r="F117" s="434">
        <v>0</v>
      </c>
      <c r="G117" s="434">
        <v>0</v>
      </c>
      <c r="H117" s="434">
        <v>0</v>
      </c>
      <c r="I117" s="434">
        <v>0</v>
      </c>
      <c r="J117" s="434">
        <v>0</v>
      </c>
      <c r="K117" s="434">
        <v>21440</v>
      </c>
      <c r="L117" s="434">
        <v>0</v>
      </c>
      <c r="M117" s="434">
        <v>0</v>
      </c>
      <c r="N117" s="434">
        <v>0</v>
      </c>
      <c r="O117" s="434">
        <v>0</v>
      </c>
      <c r="P117" s="434">
        <v>0</v>
      </c>
      <c r="Q117" s="434">
        <v>0</v>
      </c>
      <c r="R117" s="526">
        <f>SUM(F117:Q117)</f>
        <v>21440</v>
      </c>
      <c r="S117" s="434">
        <v>14</v>
      </c>
      <c r="T117" s="434">
        <v>30011.119999999999</v>
      </c>
    </row>
    <row r="118" spans="3:21">
      <c r="C118" s="74" t="s">
        <v>463</v>
      </c>
      <c r="D118" s="434">
        <v>2800</v>
      </c>
      <c r="F118" s="434">
        <v>0</v>
      </c>
      <c r="G118" s="434">
        <v>0</v>
      </c>
      <c r="H118" s="434">
        <v>0</v>
      </c>
      <c r="I118" s="434">
        <v>0</v>
      </c>
      <c r="J118" s="434">
        <v>0</v>
      </c>
      <c r="K118" s="434">
        <v>2800</v>
      </c>
      <c r="L118" s="434">
        <v>0</v>
      </c>
      <c r="M118" s="434">
        <v>0</v>
      </c>
      <c r="N118" s="434">
        <v>0</v>
      </c>
      <c r="O118" s="434">
        <v>0</v>
      </c>
      <c r="P118" s="434">
        <v>0</v>
      </c>
      <c r="Q118" s="434">
        <v>0</v>
      </c>
      <c r="R118" s="467"/>
      <c r="T118" s="434">
        <v>2758</v>
      </c>
    </row>
    <row r="119" spans="3:21">
      <c r="C119" s="74" t="s">
        <v>464</v>
      </c>
      <c r="D119" s="434">
        <v>9500</v>
      </c>
      <c r="F119" s="434">
        <v>0</v>
      </c>
      <c r="G119" s="434">
        <v>0</v>
      </c>
      <c r="H119" s="434">
        <v>0</v>
      </c>
      <c r="I119" s="434">
        <v>0</v>
      </c>
      <c r="J119" s="434">
        <v>0</v>
      </c>
      <c r="K119" s="434">
        <v>0</v>
      </c>
      <c r="L119" s="434">
        <v>0</v>
      </c>
      <c r="M119" s="434">
        <v>9500</v>
      </c>
      <c r="N119" s="434">
        <v>0</v>
      </c>
      <c r="O119" s="434">
        <v>0</v>
      </c>
      <c r="P119" s="434">
        <v>0</v>
      </c>
      <c r="Q119" s="434">
        <v>0</v>
      </c>
      <c r="R119" s="467"/>
      <c r="T119" s="434">
        <v>45</v>
      </c>
    </row>
    <row r="120" spans="3:21">
      <c r="C120" s="74" t="s">
        <v>465</v>
      </c>
      <c r="D120" s="434">
        <v>41780</v>
      </c>
      <c r="F120" s="434">
        <v>5265</v>
      </c>
      <c r="G120" s="434">
        <v>10056</v>
      </c>
      <c r="H120" s="434">
        <v>4728</v>
      </c>
      <c r="I120" s="434">
        <v>3456</v>
      </c>
      <c r="J120" s="434">
        <v>1908</v>
      </c>
      <c r="K120" s="434">
        <v>3901</v>
      </c>
      <c r="L120" s="434">
        <v>1844</v>
      </c>
      <c r="M120" s="434">
        <v>3562</v>
      </c>
      <c r="N120" s="434">
        <v>1336</v>
      </c>
      <c r="O120" s="434">
        <v>1908</v>
      </c>
      <c r="P120" s="434">
        <v>1908</v>
      </c>
      <c r="Q120" s="434">
        <v>1908</v>
      </c>
      <c r="R120" s="527">
        <f>SUM(F118:Q120)</f>
        <v>54080</v>
      </c>
      <c r="S120">
        <v>16</v>
      </c>
      <c r="T120" s="434">
        <v>15786.4</v>
      </c>
    </row>
    <row r="121" spans="3:21">
      <c r="D121" s="434">
        <f>SUM(D106:D120)</f>
        <v>528220</v>
      </c>
      <c r="F121" s="434">
        <f t="shared" ref="F121:K121" si="20">SUM(F106:F120)</f>
        <v>43515</v>
      </c>
      <c r="G121" s="434">
        <f t="shared" si="20"/>
        <v>45006</v>
      </c>
      <c r="H121" s="434">
        <f t="shared" si="20"/>
        <v>38528</v>
      </c>
      <c r="I121" s="434">
        <f t="shared" si="20"/>
        <v>39856</v>
      </c>
      <c r="J121" s="434">
        <f t="shared" si="20"/>
        <v>35708</v>
      </c>
      <c r="K121" s="434">
        <f t="shared" si="20"/>
        <v>80041</v>
      </c>
      <c r="L121" s="434">
        <f t="shared" ref="L121:Q121" si="21">SUM(L106:L120)</f>
        <v>35644</v>
      </c>
      <c r="M121" s="434">
        <f t="shared" si="21"/>
        <v>48012</v>
      </c>
      <c r="N121" s="434">
        <f t="shared" si="21"/>
        <v>38386</v>
      </c>
      <c r="O121" s="434">
        <f t="shared" si="21"/>
        <v>39008</v>
      </c>
      <c r="P121" s="434">
        <f t="shared" si="21"/>
        <v>36908</v>
      </c>
      <c r="Q121" s="434">
        <f t="shared" si="21"/>
        <v>47608</v>
      </c>
      <c r="R121" s="469">
        <f>SUM(F121:Q121)</f>
        <v>528220</v>
      </c>
      <c r="T121" s="434">
        <v>17998.3</v>
      </c>
      <c r="U121" s="433">
        <f>SUM(T117:T121)</f>
        <v>66598.819999999992</v>
      </c>
    </row>
    <row r="122" spans="3:21">
      <c r="D122" s="434"/>
      <c r="F122" s="434"/>
      <c r="G122" s="434"/>
      <c r="H122" s="434"/>
      <c r="I122" s="434"/>
      <c r="J122" s="434"/>
      <c r="K122" s="434"/>
      <c r="L122" s="434"/>
      <c r="M122" s="434"/>
      <c r="N122" s="434"/>
      <c r="O122" s="434"/>
      <c r="P122" s="434"/>
      <c r="Q122" s="434"/>
      <c r="R122" s="467"/>
    </row>
    <row r="123" spans="3:21">
      <c r="C123" s="74" t="s">
        <v>466</v>
      </c>
      <c r="D123" s="434">
        <v>24300</v>
      </c>
      <c r="F123" s="434">
        <v>5300</v>
      </c>
      <c r="G123" s="434">
        <v>0</v>
      </c>
      <c r="H123" s="434">
        <v>3800</v>
      </c>
      <c r="I123" s="434">
        <v>0</v>
      </c>
      <c r="J123" s="434">
        <v>3800</v>
      </c>
      <c r="K123" s="434">
        <v>0</v>
      </c>
      <c r="L123" s="434">
        <v>3800</v>
      </c>
      <c r="M123" s="434">
        <v>0</v>
      </c>
      <c r="N123" s="434">
        <v>3800</v>
      </c>
      <c r="O123" s="434">
        <v>0</v>
      </c>
      <c r="P123" s="434">
        <v>3800</v>
      </c>
      <c r="Q123" s="434">
        <v>0</v>
      </c>
      <c r="R123" s="467"/>
      <c r="T123" s="434">
        <v>19805</v>
      </c>
    </row>
    <row r="124" spans="3:21">
      <c r="C124" s="74" t="s">
        <v>467</v>
      </c>
      <c r="D124" s="434">
        <v>3600</v>
      </c>
      <c r="F124" s="434">
        <v>300</v>
      </c>
      <c r="G124" s="434">
        <v>300</v>
      </c>
      <c r="H124" s="434">
        <v>300</v>
      </c>
      <c r="I124" s="434">
        <v>300</v>
      </c>
      <c r="J124" s="434">
        <v>300</v>
      </c>
      <c r="K124" s="434">
        <v>300</v>
      </c>
      <c r="L124" s="434">
        <v>300</v>
      </c>
      <c r="M124" s="434">
        <v>300</v>
      </c>
      <c r="N124" s="434">
        <v>300</v>
      </c>
      <c r="O124" s="434">
        <v>300</v>
      </c>
      <c r="P124" s="434">
        <v>300</v>
      </c>
      <c r="Q124" s="434">
        <v>300</v>
      </c>
      <c r="R124" s="467"/>
      <c r="T124" s="434">
        <v>3000</v>
      </c>
    </row>
    <row r="125" spans="3:21">
      <c r="C125" s="74" t="s">
        <v>468</v>
      </c>
      <c r="D125" s="434">
        <v>56400</v>
      </c>
      <c r="F125" s="434">
        <v>4700</v>
      </c>
      <c r="G125" s="434">
        <v>4700</v>
      </c>
      <c r="H125" s="434">
        <v>4700</v>
      </c>
      <c r="I125" s="434">
        <v>4700</v>
      </c>
      <c r="J125" s="434">
        <v>4700</v>
      </c>
      <c r="K125" s="434">
        <v>4700</v>
      </c>
      <c r="L125" s="434">
        <v>4700</v>
      </c>
      <c r="M125" s="434">
        <v>4700</v>
      </c>
      <c r="N125" s="434">
        <v>4700</v>
      </c>
      <c r="O125" s="434">
        <v>4700</v>
      </c>
      <c r="P125" s="434">
        <v>4700</v>
      </c>
      <c r="Q125" s="434">
        <v>4700</v>
      </c>
      <c r="R125" s="467"/>
      <c r="T125" s="434">
        <v>36951</v>
      </c>
    </row>
    <row r="126" spans="3:21">
      <c r="C126" s="74" t="s">
        <v>469</v>
      </c>
      <c r="D126" s="434">
        <v>13200</v>
      </c>
      <c r="F126" s="434">
        <v>1100</v>
      </c>
      <c r="G126" s="434">
        <v>1100</v>
      </c>
      <c r="H126" s="434">
        <v>1100</v>
      </c>
      <c r="I126" s="434">
        <v>1100</v>
      </c>
      <c r="J126" s="434">
        <v>1100</v>
      </c>
      <c r="K126" s="434">
        <v>1100</v>
      </c>
      <c r="L126" s="434">
        <v>1100</v>
      </c>
      <c r="M126" s="434">
        <v>1100</v>
      </c>
      <c r="N126" s="434">
        <v>1100</v>
      </c>
      <c r="O126" s="434">
        <v>1100</v>
      </c>
      <c r="P126" s="434">
        <v>1100</v>
      </c>
      <c r="Q126" s="434">
        <v>1100</v>
      </c>
      <c r="R126" s="528">
        <f>SUM(F123:Q126)</f>
        <v>97500</v>
      </c>
      <c r="S126" s="434">
        <v>17</v>
      </c>
      <c r="T126" s="434">
        <v>2450</v>
      </c>
    </row>
    <row r="127" spans="3:21">
      <c r="C127" s="74" t="s">
        <v>470</v>
      </c>
      <c r="D127" s="434">
        <v>3000</v>
      </c>
      <c r="F127" s="434">
        <v>0</v>
      </c>
      <c r="G127" s="434">
        <v>500</v>
      </c>
      <c r="H127" s="434">
        <v>0</v>
      </c>
      <c r="I127" s="434">
        <v>500</v>
      </c>
      <c r="J127" s="434">
        <v>0</v>
      </c>
      <c r="K127" s="434">
        <v>500</v>
      </c>
      <c r="L127" s="434">
        <v>0</v>
      </c>
      <c r="M127" s="434">
        <v>500</v>
      </c>
      <c r="N127" s="434">
        <v>0</v>
      </c>
      <c r="O127" s="434">
        <v>500</v>
      </c>
      <c r="P127" s="434">
        <v>0</v>
      </c>
      <c r="Q127" s="434">
        <v>500</v>
      </c>
      <c r="R127" s="528">
        <f>SUM(F127:Q127)</f>
        <v>3000</v>
      </c>
      <c r="S127" s="434">
        <v>17</v>
      </c>
      <c r="T127" s="434">
        <v>7931.01</v>
      </c>
      <c r="U127" s="433">
        <f>SUM(T123:T127)</f>
        <v>70137.009999999995</v>
      </c>
    </row>
    <row r="128" spans="3:21">
      <c r="C128" s="74" t="s">
        <v>471</v>
      </c>
      <c r="D128" s="434">
        <v>266484</v>
      </c>
      <c r="F128" s="434">
        <v>22207</v>
      </c>
      <c r="G128" s="434">
        <v>22207</v>
      </c>
      <c r="H128" s="434">
        <v>22207</v>
      </c>
      <c r="I128" s="434">
        <v>22207</v>
      </c>
      <c r="J128" s="434">
        <v>22207</v>
      </c>
      <c r="K128" s="434">
        <v>22207</v>
      </c>
      <c r="L128" s="434">
        <v>22207</v>
      </c>
      <c r="M128" s="434">
        <v>22207</v>
      </c>
      <c r="N128" s="434">
        <v>22207</v>
      </c>
      <c r="O128" s="434">
        <v>22207</v>
      </c>
      <c r="P128" s="434">
        <v>22207</v>
      </c>
      <c r="Q128" s="434">
        <v>22207</v>
      </c>
      <c r="R128" s="528">
        <f>SUM(F128:Q128)</f>
        <v>266484</v>
      </c>
      <c r="S128" s="434">
        <v>18</v>
      </c>
    </row>
    <row r="129" spans="3:21">
      <c r="C129" s="74" t="s">
        <v>472</v>
      </c>
      <c r="D129" s="434">
        <v>35200</v>
      </c>
      <c r="F129" s="434">
        <v>0</v>
      </c>
      <c r="G129" s="434">
        <v>3200</v>
      </c>
      <c r="H129" s="434">
        <v>3200</v>
      </c>
      <c r="I129" s="434">
        <v>3200</v>
      </c>
      <c r="J129" s="434">
        <v>3200</v>
      </c>
      <c r="K129" s="434">
        <v>3200</v>
      </c>
      <c r="L129" s="434">
        <v>3200</v>
      </c>
      <c r="M129" s="434">
        <v>3200</v>
      </c>
      <c r="N129" s="434">
        <v>3200</v>
      </c>
      <c r="O129" s="434">
        <v>3200</v>
      </c>
      <c r="P129" s="434">
        <v>3200</v>
      </c>
      <c r="Q129" s="434">
        <v>3200</v>
      </c>
      <c r="R129" s="467"/>
      <c r="T129" s="434">
        <v>26813.39</v>
      </c>
    </row>
    <row r="130" spans="3:21">
      <c r="C130" s="74" t="s">
        <v>473</v>
      </c>
      <c r="D130" s="434">
        <v>68000</v>
      </c>
      <c r="F130" s="434">
        <v>0</v>
      </c>
      <c r="G130" s="434">
        <v>68000</v>
      </c>
      <c r="H130" s="434">
        <v>0</v>
      </c>
      <c r="I130" s="434">
        <v>0</v>
      </c>
      <c r="J130" s="434">
        <v>0</v>
      </c>
      <c r="K130" s="434">
        <v>0</v>
      </c>
      <c r="L130" s="434">
        <v>0</v>
      </c>
      <c r="M130" s="434">
        <v>0</v>
      </c>
      <c r="N130" s="434">
        <v>0</v>
      </c>
      <c r="O130" s="434">
        <v>0</v>
      </c>
      <c r="P130" s="434">
        <v>0</v>
      </c>
      <c r="Q130" s="434">
        <v>0</v>
      </c>
      <c r="R130" s="528">
        <f>SUM(F129:Q130)</f>
        <v>103200</v>
      </c>
      <c r="S130" s="434">
        <v>20</v>
      </c>
      <c r="T130" s="434">
        <v>55773.45</v>
      </c>
      <c r="U130" s="433">
        <f>SUM(T129:T130)</f>
        <v>82586.84</v>
      </c>
    </row>
    <row r="131" spans="3:21">
      <c r="C131" s="74" t="s">
        <v>474</v>
      </c>
      <c r="D131" s="434">
        <v>25207</v>
      </c>
      <c r="F131" s="434">
        <v>3402</v>
      </c>
      <c r="G131" s="434">
        <v>4944</v>
      </c>
      <c r="H131" s="434">
        <v>1992</v>
      </c>
      <c r="I131" s="434">
        <v>864</v>
      </c>
      <c r="J131" s="434">
        <v>1692</v>
      </c>
      <c r="K131" s="434">
        <v>1259</v>
      </c>
      <c r="L131" s="434">
        <v>1636</v>
      </c>
      <c r="M131" s="434">
        <v>3158</v>
      </c>
      <c r="N131" s="434">
        <v>1184</v>
      </c>
      <c r="O131" s="434">
        <v>1692</v>
      </c>
      <c r="P131" s="434">
        <v>1692</v>
      </c>
      <c r="Q131" s="434">
        <v>1692</v>
      </c>
      <c r="R131" s="528">
        <f>SUM(F131:Q131)</f>
        <v>25207</v>
      </c>
      <c r="S131" s="434">
        <v>21</v>
      </c>
    </row>
    <row r="132" spans="3:21">
      <c r="C132" s="74" t="s">
        <v>475</v>
      </c>
      <c r="D132" s="434">
        <v>8500</v>
      </c>
      <c r="F132" s="434">
        <v>0</v>
      </c>
      <c r="G132" s="434">
        <v>0</v>
      </c>
      <c r="H132" s="434">
        <v>8500</v>
      </c>
      <c r="I132" s="434">
        <v>0</v>
      </c>
      <c r="J132" s="434">
        <v>0</v>
      </c>
      <c r="K132" s="434">
        <v>0</v>
      </c>
      <c r="L132" s="434">
        <v>0</v>
      </c>
      <c r="M132" s="434">
        <v>0</v>
      </c>
      <c r="N132" s="434">
        <v>0</v>
      </c>
      <c r="O132" s="434">
        <v>0</v>
      </c>
      <c r="P132" s="434">
        <v>0</v>
      </c>
      <c r="Q132" s="434">
        <v>0</v>
      </c>
      <c r="R132" s="528">
        <f>SUM(F132:Q132)</f>
        <v>8500</v>
      </c>
      <c r="S132" s="434">
        <v>22</v>
      </c>
    </row>
    <row r="133" spans="3:21">
      <c r="C133" s="74" t="s">
        <v>476</v>
      </c>
      <c r="D133" s="434">
        <v>13000</v>
      </c>
      <c r="F133" s="434">
        <v>0</v>
      </c>
      <c r="G133" s="434">
        <v>0</v>
      </c>
      <c r="H133" s="434">
        <v>6500</v>
      </c>
      <c r="I133" s="434">
        <v>0</v>
      </c>
      <c r="J133" s="434">
        <v>0</v>
      </c>
      <c r="K133" s="434">
        <v>0</v>
      </c>
      <c r="L133" s="434">
        <v>0</v>
      </c>
      <c r="M133" s="434">
        <v>0</v>
      </c>
      <c r="N133" s="434">
        <v>6500</v>
      </c>
      <c r="O133" s="434">
        <v>0</v>
      </c>
      <c r="P133" s="434">
        <v>0</v>
      </c>
      <c r="Q133" s="434">
        <v>0</v>
      </c>
      <c r="R133" s="467"/>
    </row>
    <row r="134" spans="3:21">
      <c r="C134" s="74" t="s">
        <v>477</v>
      </c>
      <c r="D134" s="434">
        <v>840</v>
      </c>
      <c r="F134" s="434">
        <v>70</v>
      </c>
      <c r="G134" s="434">
        <v>70</v>
      </c>
      <c r="H134" s="434">
        <v>70</v>
      </c>
      <c r="I134" s="434">
        <v>70</v>
      </c>
      <c r="J134" s="434">
        <v>70</v>
      </c>
      <c r="K134" s="434">
        <v>70</v>
      </c>
      <c r="L134" s="434">
        <v>70</v>
      </c>
      <c r="M134" s="434">
        <v>70</v>
      </c>
      <c r="N134" s="434">
        <v>70</v>
      </c>
      <c r="O134" s="434">
        <v>70</v>
      </c>
      <c r="P134" s="434">
        <v>70</v>
      </c>
      <c r="Q134" s="434">
        <v>70</v>
      </c>
      <c r="R134" s="467"/>
    </row>
    <row r="135" spans="3:21">
      <c r="C135" s="74" t="s">
        <v>478</v>
      </c>
      <c r="D135" s="434">
        <v>35200</v>
      </c>
      <c r="F135" s="434">
        <v>0</v>
      </c>
      <c r="G135" s="434">
        <v>4400</v>
      </c>
      <c r="H135" s="434">
        <v>4400</v>
      </c>
      <c r="I135" s="434">
        <v>4400</v>
      </c>
      <c r="J135" s="434">
        <v>0</v>
      </c>
      <c r="K135" s="434">
        <v>4400</v>
      </c>
      <c r="L135" s="434">
        <v>0</v>
      </c>
      <c r="M135" s="434">
        <v>4400</v>
      </c>
      <c r="N135" s="434">
        <v>4400</v>
      </c>
      <c r="O135" s="434">
        <v>4400</v>
      </c>
      <c r="P135" s="434">
        <v>0</v>
      </c>
      <c r="Q135" s="434">
        <v>4400</v>
      </c>
      <c r="R135" s="467"/>
    </row>
    <row r="136" spans="3:21">
      <c r="C136" s="74" t="s">
        <v>479</v>
      </c>
      <c r="D136" s="434">
        <v>1100</v>
      </c>
      <c r="F136" s="434">
        <v>0</v>
      </c>
      <c r="G136" s="434">
        <v>100</v>
      </c>
      <c r="H136" s="434">
        <v>100</v>
      </c>
      <c r="I136" s="434">
        <v>100</v>
      </c>
      <c r="J136" s="434">
        <v>100</v>
      </c>
      <c r="K136" s="434">
        <v>100</v>
      </c>
      <c r="L136" s="434">
        <v>100</v>
      </c>
      <c r="M136" s="434">
        <v>100</v>
      </c>
      <c r="N136" s="434">
        <v>100</v>
      </c>
      <c r="O136" s="434">
        <v>100</v>
      </c>
      <c r="P136" s="434">
        <v>100</v>
      </c>
      <c r="Q136" s="434">
        <v>100</v>
      </c>
      <c r="R136" s="528">
        <f>SUM(F133:Q136)</f>
        <v>50140</v>
      </c>
      <c r="S136" s="434">
        <v>23</v>
      </c>
      <c r="T136" s="434">
        <v>15507.5</v>
      </c>
    </row>
    <row r="137" spans="3:21">
      <c r="C137" s="74" t="s">
        <v>480</v>
      </c>
      <c r="D137" s="434">
        <v>30000</v>
      </c>
      <c r="F137" s="434">
        <v>0</v>
      </c>
      <c r="G137" s="434">
        <v>0</v>
      </c>
      <c r="H137" s="434">
        <v>0</v>
      </c>
      <c r="I137" s="434">
        <v>0</v>
      </c>
      <c r="J137" s="434">
        <v>0</v>
      </c>
      <c r="K137" s="434">
        <v>12000</v>
      </c>
      <c r="L137" s="434">
        <v>0</v>
      </c>
      <c r="M137" s="434">
        <v>0</v>
      </c>
      <c r="N137" s="434">
        <v>0</v>
      </c>
      <c r="O137" s="434">
        <v>0</v>
      </c>
      <c r="P137" s="434">
        <v>0</v>
      </c>
      <c r="Q137" s="434">
        <v>18000</v>
      </c>
      <c r="R137" s="467"/>
      <c r="S137" s="434"/>
    </row>
    <row r="138" spans="3:21">
      <c r="C138" s="74" t="s">
        <v>481</v>
      </c>
      <c r="D138" s="434">
        <v>19200</v>
      </c>
      <c r="F138" s="434">
        <v>1600</v>
      </c>
      <c r="G138" s="434">
        <v>1600</v>
      </c>
      <c r="H138" s="434">
        <v>1600</v>
      </c>
      <c r="I138" s="434">
        <v>1600</v>
      </c>
      <c r="J138" s="434">
        <v>1600</v>
      </c>
      <c r="K138" s="434">
        <v>1600</v>
      </c>
      <c r="L138" s="434">
        <v>1600</v>
      </c>
      <c r="M138" s="434">
        <v>1600</v>
      </c>
      <c r="N138" s="434">
        <v>1600</v>
      </c>
      <c r="O138" s="434">
        <v>1600</v>
      </c>
      <c r="P138" s="434">
        <v>1600</v>
      </c>
      <c r="Q138" s="434">
        <v>1600</v>
      </c>
      <c r="R138" s="528">
        <f>SUM(F137:Q138)</f>
        <v>49200</v>
      </c>
      <c r="S138" s="434">
        <v>24</v>
      </c>
    </row>
    <row r="139" spans="3:21">
      <c r="C139" s="74" t="s">
        <v>482</v>
      </c>
      <c r="D139" s="434">
        <v>18136.400000000001</v>
      </c>
      <c r="F139" s="434">
        <v>0</v>
      </c>
      <c r="G139" s="434">
        <v>2450</v>
      </c>
      <c r="H139" s="434">
        <v>170</v>
      </c>
      <c r="I139" s="434">
        <v>340</v>
      </c>
      <c r="J139" s="434">
        <v>12016.4</v>
      </c>
      <c r="K139" s="434">
        <v>450</v>
      </c>
      <c r="L139" s="434">
        <v>0</v>
      </c>
      <c r="M139" s="434">
        <v>170</v>
      </c>
      <c r="N139" s="434">
        <v>170</v>
      </c>
      <c r="O139" s="434">
        <v>340</v>
      </c>
      <c r="P139" s="434">
        <v>1580</v>
      </c>
      <c r="Q139" s="434">
        <v>450</v>
      </c>
      <c r="R139" s="467"/>
      <c r="T139" s="434">
        <f>19484+3288.6</f>
        <v>22772.6</v>
      </c>
    </row>
    <row r="140" spans="3:21">
      <c r="C140" s="74" t="s">
        <v>483</v>
      </c>
      <c r="D140" s="434">
        <v>79513.97</v>
      </c>
      <c r="F140" s="434">
        <v>5525.04</v>
      </c>
      <c r="G140" s="434">
        <v>5775.08</v>
      </c>
      <c r="H140" s="434">
        <v>5525.08</v>
      </c>
      <c r="I140" s="434">
        <v>5775.08</v>
      </c>
      <c r="J140" s="434">
        <v>5525.08</v>
      </c>
      <c r="K140" s="434">
        <v>5775.08</v>
      </c>
      <c r="L140" s="434">
        <v>6652.75</v>
      </c>
      <c r="M140" s="434">
        <v>5775.08</v>
      </c>
      <c r="N140" s="434">
        <v>5525.08</v>
      </c>
      <c r="O140" s="434">
        <v>5775.08</v>
      </c>
      <c r="P140" s="434">
        <v>5525.08</v>
      </c>
      <c r="Q140" s="434">
        <v>16360.46</v>
      </c>
      <c r="R140" s="528">
        <f>SUM(F139:Q140)</f>
        <v>97650.370000000024</v>
      </c>
      <c r="S140" s="434">
        <v>20</v>
      </c>
      <c r="T140" s="434">
        <v>66416</v>
      </c>
      <c r="U140" s="433">
        <f>SUM(T139:T140)</f>
        <v>89188.6</v>
      </c>
    </row>
    <row r="141" spans="3:21">
      <c r="C141" s="74" t="s">
        <v>484</v>
      </c>
      <c r="D141" s="434">
        <v>1200</v>
      </c>
      <c r="F141" s="434">
        <v>100</v>
      </c>
      <c r="G141" s="434">
        <v>100</v>
      </c>
      <c r="H141" s="434">
        <v>100</v>
      </c>
      <c r="I141" s="434">
        <v>100</v>
      </c>
      <c r="J141" s="434">
        <v>100</v>
      </c>
      <c r="K141" s="434">
        <v>100</v>
      </c>
      <c r="L141" s="434">
        <v>100</v>
      </c>
      <c r="M141" s="434">
        <v>100</v>
      </c>
      <c r="N141" s="434">
        <v>100</v>
      </c>
      <c r="O141" s="434">
        <v>100</v>
      </c>
      <c r="P141" s="434">
        <v>100</v>
      </c>
      <c r="Q141" s="434">
        <v>100</v>
      </c>
      <c r="R141" s="528">
        <f>SUM(F141:Q141)</f>
        <v>1200</v>
      </c>
      <c r="S141" s="434">
        <v>25</v>
      </c>
    </row>
    <row r="142" spans="3:21">
      <c r="D142" s="434">
        <f>SUM(D123:D141)</f>
        <v>702081.37</v>
      </c>
      <c r="F142" s="434">
        <f t="shared" ref="F142:K142" si="22">SUM(F123:F141)</f>
        <v>44304.04</v>
      </c>
      <c r="G142" s="434">
        <f t="shared" si="22"/>
        <v>119446.08</v>
      </c>
      <c r="H142" s="434">
        <f t="shared" si="22"/>
        <v>64264.08</v>
      </c>
      <c r="I142" s="434">
        <f t="shared" si="22"/>
        <v>45256.08</v>
      </c>
      <c r="J142" s="434">
        <f t="shared" si="22"/>
        <v>56410.48</v>
      </c>
      <c r="K142" s="434">
        <f t="shared" si="22"/>
        <v>57761.08</v>
      </c>
      <c r="L142" s="434">
        <f t="shared" ref="L142:Q142" si="23">SUM(L123:L141)</f>
        <v>45465.75</v>
      </c>
      <c r="M142" s="434">
        <f t="shared" si="23"/>
        <v>47380.08</v>
      </c>
      <c r="N142" s="434">
        <f t="shared" si="23"/>
        <v>54956.08</v>
      </c>
      <c r="O142" s="434">
        <f t="shared" si="23"/>
        <v>46084.08</v>
      </c>
      <c r="P142" s="434">
        <f t="shared" si="23"/>
        <v>45974.080000000002</v>
      </c>
      <c r="Q142" s="434">
        <f t="shared" si="23"/>
        <v>74779.459999999992</v>
      </c>
      <c r="R142" s="469">
        <f>SUM(F142:Q142)</f>
        <v>702081.36999999988</v>
      </c>
    </row>
    <row r="143" spans="3:21">
      <c r="D143" s="434"/>
      <c r="F143" s="434"/>
      <c r="G143" s="434"/>
      <c r="H143" s="434"/>
      <c r="I143" s="434"/>
      <c r="J143" s="434"/>
      <c r="K143" s="434"/>
      <c r="L143" s="434"/>
      <c r="M143" s="434"/>
      <c r="N143" s="434"/>
      <c r="O143" s="434"/>
      <c r="P143" s="434"/>
      <c r="Q143" s="434"/>
      <c r="R143" s="467"/>
    </row>
    <row r="144" spans="3:21">
      <c r="C144" s="74" t="s">
        <v>485</v>
      </c>
      <c r="D144" s="434">
        <v>15000000</v>
      </c>
      <c r="F144" s="434">
        <v>0</v>
      </c>
      <c r="G144" s="434">
        <v>4200000</v>
      </c>
      <c r="H144" s="434">
        <v>4200000</v>
      </c>
      <c r="I144" s="434">
        <v>3900000</v>
      </c>
      <c r="J144" s="434">
        <v>2700000</v>
      </c>
      <c r="K144" s="434">
        <v>0</v>
      </c>
      <c r="L144" s="434">
        <v>0</v>
      </c>
      <c r="M144" s="434">
        <v>0</v>
      </c>
      <c r="N144" s="434">
        <v>0</v>
      </c>
      <c r="O144" s="434">
        <v>0</v>
      </c>
      <c r="P144" s="434">
        <v>0</v>
      </c>
      <c r="Q144" s="434">
        <v>0</v>
      </c>
      <c r="R144" s="469">
        <f>SUM(F144:Q144)</f>
        <v>15000000</v>
      </c>
    </row>
    <row r="145" spans="3:18">
      <c r="D145" s="434"/>
      <c r="E145" s="434"/>
      <c r="F145" s="434"/>
      <c r="G145" s="434"/>
      <c r="H145" s="434"/>
      <c r="I145" s="434"/>
      <c r="J145" s="434"/>
      <c r="K145" s="433"/>
      <c r="L145" s="433"/>
      <c r="M145" s="433"/>
      <c r="N145" s="433"/>
      <c r="O145" s="433"/>
      <c r="P145" s="433"/>
      <c r="Q145" s="433"/>
      <c r="R145" s="467"/>
    </row>
    <row r="146" spans="3:18">
      <c r="D146" s="434"/>
      <c r="E146" s="434"/>
      <c r="F146" s="434">
        <f>SUM(F104+F121+F142+F144)</f>
        <v>398239.51999999996</v>
      </c>
      <c r="G146" s="434">
        <f t="shared" ref="G146:K146" si="24">SUM(G104+G121+G142+G144)</f>
        <v>4687372.5599999996</v>
      </c>
      <c r="H146" s="434">
        <f t="shared" si="24"/>
        <v>4613212.5599999996</v>
      </c>
      <c r="I146" s="434">
        <f t="shared" si="24"/>
        <v>4308032.5599999996</v>
      </c>
      <c r="J146" s="434">
        <f t="shared" si="24"/>
        <v>3102538.96</v>
      </c>
      <c r="K146" s="434">
        <f t="shared" si="24"/>
        <v>460722.56</v>
      </c>
      <c r="L146" s="434">
        <f>SUM(L104+L121+L142+L144)</f>
        <v>447913.82</v>
      </c>
      <c r="M146" s="434">
        <f>SUM(M104+M121+M142+M144)</f>
        <v>418312.56</v>
      </c>
      <c r="N146" s="434">
        <f>SUM(N104+N121+N142+N144)</f>
        <v>403762.56</v>
      </c>
      <c r="O146" s="434">
        <f>SUM(O104+O121+O142+O144)</f>
        <v>408012.56</v>
      </c>
      <c r="P146" s="434">
        <f t="shared" ref="P146:Q146" si="25">SUM(P104+P121+P142+P144)</f>
        <v>393302.56</v>
      </c>
      <c r="Q146" s="434">
        <f t="shared" si="25"/>
        <v>974577.22000000009</v>
      </c>
      <c r="R146" s="468">
        <f>SUM(F146:Q146)</f>
        <v>20615999.999999993</v>
      </c>
    </row>
    <row r="147" spans="3:18">
      <c r="D147" s="434"/>
      <c r="E147" s="434"/>
      <c r="F147" s="434"/>
      <c r="G147" s="434"/>
      <c r="H147" s="434"/>
      <c r="I147" s="434"/>
      <c r="J147" s="434"/>
      <c r="K147" s="433"/>
      <c r="L147" s="433"/>
      <c r="M147" s="433"/>
      <c r="N147" s="433"/>
      <c r="O147" s="433"/>
      <c r="P147" s="433"/>
      <c r="Q147" s="433"/>
      <c r="R147" s="467"/>
    </row>
    <row r="148" spans="3:18">
      <c r="C148" s="103" t="s">
        <v>505</v>
      </c>
      <c r="G148" s="434"/>
      <c r="H148" s="434"/>
      <c r="I148" s="434"/>
      <c r="J148" s="434"/>
      <c r="R148" s="467"/>
    </row>
    <row r="149" spans="3:18">
      <c r="C149" s="74" t="s">
        <v>466</v>
      </c>
      <c r="D149" s="434">
        <v>24300</v>
      </c>
      <c r="F149" s="434">
        <v>5300</v>
      </c>
      <c r="G149" s="434">
        <v>0</v>
      </c>
      <c r="H149" s="434">
        <v>3800</v>
      </c>
      <c r="I149" s="434">
        <v>0</v>
      </c>
      <c r="J149" s="434">
        <v>3800</v>
      </c>
      <c r="K149" s="434">
        <v>0</v>
      </c>
      <c r="L149" s="434">
        <v>3800</v>
      </c>
      <c r="M149" s="434">
        <v>0</v>
      </c>
      <c r="N149" s="434">
        <v>3800</v>
      </c>
      <c r="O149" s="434">
        <v>0</v>
      </c>
      <c r="P149" s="434">
        <v>3800</v>
      </c>
      <c r="Q149" s="434">
        <v>0</v>
      </c>
      <c r="R149" s="467"/>
    </row>
    <row r="150" spans="3:18">
      <c r="C150" s="74" t="s">
        <v>467</v>
      </c>
      <c r="D150" s="434">
        <v>3600</v>
      </c>
      <c r="F150" s="434">
        <v>300</v>
      </c>
      <c r="G150" s="434">
        <v>300</v>
      </c>
      <c r="H150" s="434">
        <v>300</v>
      </c>
      <c r="I150" s="434">
        <v>300</v>
      </c>
      <c r="J150" s="434">
        <v>300</v>
      </c>
      <c r="K150" s="434">
        <v>300</v>
      </c>
      <c r="L150" s="434">
        <v>300</v>
      </c>
      <c r="M150" s="434">
        <v>300</v>
      </c>
      <c r="N150" s="434">
        <v>300</v>
      </c>
      <c r="O150" s="434">
        <v>300</v>
      </c>
      <c r="P150" s="434">
        <v>300</v>
      </c>
      <c r="Q150" s="434">
        <v>300</v>
      </c>
      <c r="R150" s="467"/>
    </row>
    <row r="151" spans="3:18">
      <c r="C151" s="74" t="s">
        <v>468</v>
      </c>
      <c r="D151" s="434">
        <v>56400</v>
      </c>
      <c r="F151" s="434">
        <v>4700</v>
      </c>
      <c r="G151" s="434">
        <v>4700</v>
      </c>
      <c r="H151" s="434">
        <v>4700</v>
      </c>
      <c r="I151" s="434">
        <v>4700</v>
      </c>
      <c r="J151" s="434">
        <v>4700</v>
      </c>
      <c r="K151" s="434">
        <v>4700</v>
      </c>
      <c r="L151" s="434">
        <v>4700</v>
      </c>
      <c r="M151" s="434">
        <v>4700</v>
      </c>
      <c r="N151" s="434">
        <v>4700</v>
      </c>
      <c r="O151" s="434">
        <v>4700</v>
      </c>
      <c r="P151" s="434">
        <v>4700</v>
      </c>
      <c r="Q151" s="434">
        <v>4700</v>
      </c>
      <c r="R151" s="467"/>
    </row>
    <row r="152" spans="3:18">
      <c r="C152" s="74" t="s">
        <v>469</v>
      </c>
      <c r="D152" s="434">
        <v>13200</v>
      </c>
      <c r="F152" s="434">
        <v>1100</v>
      </c>
      <c r="G152" s="434">
        <v>1100</v>
      </c>
      <c r="H152" s="434">
        <v>1100</v>
      </c>
      <c r="I152" s="434">
        <v>1100</v>
      </c>
      <c r="J152" s="434">
        <v>1100</v>
      </c>
      <c r="K152" s="434">
        <v>1100</v>
      </c>
      <c r="L152" s="434">
        <v>1100</v>
      </c>
      <c r="M152" s="434">
        <v>1100</v>
      </c>
      <c r="N152" s="434">
        <v>1100</v>
      </c>
      <c r="O152" s="434">
        <v>1100</v>
      </c>
      <c r="P152" s="434">
        <v>1100</v>
      </c>
      <c r="Q152" s="434">
        <v>1100</v>
      </c>
      <c r="R152" s="468">
        <f>SUM(F149:M152)</f>
        <v>65500</v>
      </c>
    </row>
    <row r="153" spans="3:18">
      <c r="C153" s="74" t="s">
        <v>470</v>
      </c>
      <c r="D153" s="434">
        <v>3000</v>
      </c>
      <c r="F153" s="434">
        <v>0</v>
      </c>
      <c r="G153" s="434">
        <v>500</v>
      </c>
      <c r="H153" s="434">
        <v>0</v>
      </c>
      <c r="I153" s="434">
        <v>500</v>
      </c>
      <c r="J153" s="434">
        <v>0</v>
      </c>
      <c r="K153" s="434">
        <v>500</v>
      </c>
      <c r="L153" s="434">
        <v>0</v>
      </c>
      <c r="M153" s="434">
        <v>500</v>
      </c>
      <c r="N153" s="434">
        <v>0</v>
      </c>
      <c r="O153" s="434">
        <v>500</v>
      </c>
      <c r="P153" s="434">
        <v>0</v>
      </c>
      <c r="Q153" s="434">
        <v>500</v>
      </c>
      <c r="R153" s="468">
        <f>SUM(F153:Q153)</f>
        <v>3000</v>
      </c>
    </row>
    <row r="154" spans="3:18">
      <c r="C154" s="74" t="s">
        <v>471</v>
      </c>
      <c r="D154" s="434">
        <v>266484</v>
      </c>
      <c r="F154" s="434">
        <v>22207</v>
      </c>
      <c r="G154" s="434">
        <v>22207</v>
      </c>
      <c r="H154" s="434">
        <v>22207</v>
      </c>
      <c r="I154" s="434">
        <v>22207</v>
      </c>
      <c r="J154" s="434">
        <v>22207</v>
      </c>
      <c r="K154" s="434">
        <v>22207</v>
      </c>
      <c r="L154" s="434">
        <v>22207</v>
      </c>
      <c r="M154" s="434">
        <v>22207</v>
      </c>
      <c r="N154" s="434">
        <v>22207</v>
      </c>
      <c r="O154" s="434">
        <v>22207</v>
      </c>
      <c r="P154" s="434">
        <v>22207</v>
      </c>
      <c r="Q154" s="434">
        <v>22207</v>
      </c>
      <c r="R154" s="468">
        <f>SUM(F154:Q154)</f>
        <v>266484</v>
      </c>
    </row>
    <row r="155" spans="3:18">
      <c r="C155" s="74" t="s">
        <v>472</v>
      </c>
      <c r="D155" s="434">
        <v>35200</v>
      </c>
      <c r="F155" s="434">
        <v>0</v>
      </c>
      <c r="G155" s="434">
        <v>3200</v>
      </c>
      <c r="H155" s="434">
        <v>3200</v>
      </c>
      <c r="I155" s="434">
        <v>3200</v>
      </c>
      <c r="J155" s="434">
        <v>3200</v>
      </c>
      <c r="K155" s="434">
        <v>3200</v>
      </c>
      <c r="L155" s="434">
        <v>3200</v>
      </c>
      <c r="M155" s="434">
        <v>3200</v>
      </c>
      <c r="N155" s="434">
        <v>3200</v>
      </c>
      <c r="O155" s="434">
        <v>3200</v>
      </c>
      <c r="P155" s="434">
        <v>3200</v>
      </c>
      <c r="Q155" s="434">
        <v>3200</v>
      </c>
      <c r="R155" s="467"/>
    </row>
    <row r="156" spans="3:18">
      <c r="C156" s="74" t="s">
        <v>473</v>
      </c>
      <c r="D156" s="434">
        <v>68000</v>
      </c>
      <c r="F156" s="434">
        <v>0</v>
      </c>
      <c r="G156" s="434">
        <v>68000</v>
      </c>
      <c r="H156" s="434">
        <v>0</v>
      </c>
      <c r="I156" s="434">
        <v>0</v>
      </c>
      <c r="J156" s="434">
        <v>0</v>
      </c>
      <c r="K156" s="434">
        <v>0</v>
      </c>
      <c r="L156" s="434">
        <v>0</v>
      </c>
      <c r="M156" s="434">
        <v>0</v>
      </c>
      <c r="N156" s="434">
        <v>0</v>
      </c>
      <c r="O156" s="434">
        <v>0</v>
      </c>
      <c r="P156" s="434">
        <v>0</v>
      </c>
      <c r="Q156" s="434">
        <v>0</v>
      </c>
      <c r="R156" s="468">
        <f>SUM(F155:M156)</f>
        <v>90400</v>
      </c>
    </row>
    <row r="157" spans="3:18">
      <c r="C157" s="74" t="s">
        <v>474</v>
      </c>
      <c r="D157" s="434">
        <v>25207</v>
      </c>
      <c r="F157" s="434">
        <v>3402</v>
      </c>
      <c r="G157" s="434">
        <v>4944</v>
      </c>
      <c r="H157" s="434">
        <v>1992</v>
      </c>
      <c r="I157" s="434">
        <v>864</v>
      </c>
      <c r="J157" s="434">
        <v>1692</v>
      </c>
      <c r="K157" s="434">
        <v>1259</v>
      </c>
      <c r="L157" s="434">
        <v>1636</v>
      </c>
      <c r="M157" s="434">
        <v>3158</v>
      </c>
      <c r="N157" s="434">
        <v>1184</v>
      </c>
      <c r="O157" s="434">
        <v>1692</v>
      </c>
      <c r="P157" s="434">
        <v>1692</v>
      </c>
      <c r="Q157" s="434">
        <v>1692</v>
      </c>
      <c r="R157" s="468">
        <f>SUM(F157:Q157)</f>
        <v>25207</v>
      </c>
    </row>
    <row r="158" spans="3:18">
      <c r="C158" s="74" t="s">
        <v>475</v>
      </c>
      <c r="D158" s="434">
        <v>8500</v>
      </c>
      <c r="F158" s="434">
        <v>0</v>
      </c>
      <c r="G158" s="434">
        <v>0</v>
      </c>
      <c r="H158" s="434">
        <v>8500</v>
      </c>
      <c r="I158" s="434">
        <v>0</v>
      </c>
      <c r="J158" s="434">
        <v>0</v>
      </c>
      <c r="K158" s="434">
        <v>0</v>
      </c>
      <c r="L158" s="434">
        <v>0</v>
      </c>
      <c r="M158" s="434">
        <v>0</v>
      </c>
      <c r="N158" s="434">
        <v>0</v>
      </c>
      <c r="O158" s="434">
        <v>0</v>
      </c>
      <c r="P158" s="434">
        <v>0</v>
      </c>
      <c r="Q158" s="434">
        <v>0</v>
      </c>
      <c r="R158" s="468">
        <f>SUM(F158:Q158)</f>
        <v>8500</v>
      </c>
    </row>
    <row r="159" spans="3:18">
      <c r="C159" s="74" t="s">
        <v>476</v>
      </c>
      <c r="D159" s="434">
        <v>13000</v>
      </c>
      <c r="F159" s="434">
        <v>0</v>
      </c>
      <c r="G159" s="434">
        <v>0</v>
      </c>
      <c r="H159" s="434">
        <v>6500</v>
      </c>
      <c r="I159" s="434">
        <v>0</v>
      </c>
      <c r="J159" s="434">
        <v>0</v>
      </c>
      <c r="K159" s="434">
        <v>0</v>
      </c>
      <c r="L159" s="434">
        <v>0</v>
      </c>
      <c r="M159" s="434">
        <v>0</v>
      </c>
      <c r="N159" s="434">
        <v>6500</v>
      </c>
      <c r="O159" s="434">
        <v>0</v>
      </c>
      <c r="P159" s="434">
        <v>0</v>
      </c>
      <c r="Q159" s="434">
        <v>0</v>
      </c>
      <c r="R159" s="467"/>
    </row>
    <row r="160" spans="3:18">
      <c r="C160" s="74" t="s">
        <v>477</v>
      </c>
      <c r="D160" s="434">
        <v>840</v>
      </c>
      <c r="F160" s="434">
        <v>70</v>
      </c>
      <c r="G160" s="434">
        <v>70</v>
      </c>
      <c r="H160" s="434">
        <v>70</v>
      </c>
      <c r="I160" s="434">
        <v>70</v>
      </c>
      <c r="J160" s="434">
        <v>70</v>
      </c>
      <c r="K160" s="434">
        <v>70</v>
      </c>
      <c r="L160" s="434">
        <v>70</v>
      </c>
      <c r="M160" s="434">
        <v>70</v>
      </c>
      <c r="N160" s="434">
        <v>70</v>
      </c>
      <c r="O160" s="434">
        <v>70</v>
      </c>
      <c r="P160" s="434">
        <v>70</v>
      </c>
      <c r="Q160" s="434">
        <v>70</v>
      </c>
      <c r="R160" s="467"/>
    </row>
    <row r="161" spans="3:18">
      <c r="C161" s="74" t="s">
        <v>478</v>
      </c>
      <c r="D161" s="434">
        <v>35200</v>
      </c>
      <c r="F161" s="434">
        <v>0</v>
      </c>
      <c r="G161" s="434">
        <v>4400</v>
      </c>
      <c r="H161" s="434">
        <v>4400</v>
      </c>
      <c r="I161" s="434">
        <v>4400</v>
      </c>
      <c r="J161" s="434">
        <v>0</v>
      </c>
      <c r="K161" s="434">
        <v>4400</v>
      </c>
      <c r="L161" s="434">
        <v>0</v>
      </c>
      <c r="M161" s="434">
        <v>4400</v>
      </c>
      <c r="N161" s="434">
        <v>4400</v>
      </c>
      <c r="O161" s="434">
        <v>4400</v>
      </c>
      <c r="P161" s="434">
        <v>0</v>
      </c>
      <c r="Q161" s="434">
        <v>4400</v>
      </c>
      <c r="R161" s="467"/>
    </row>
    <row r="162" spans="3:18">
      <c r="C162" s="74" t="s">
        <v>479</v>
      </c>
      <c r="D162" s="434">
        <v>1100</v>
      </c>
      <c r="F162" s="434">
        <v>0</v>
      </c>
      <c r="G162" s="434">
        <v>100</v>
      </c>
      <c r="H162" s="434">
        <v>100</v>
      </c>
      <c r="I162" s="434">
        <v>100</v>
      </c>
      <c r="J162" s="434">
        <v>100</v>
      </c>
      <c r="K162" s="434">
        <v>100</v>
      </c>
      <c r="L162" s="434">
        <v>100</v>
      </c>
      <c r="M162" s="434">
        <v>100</v>
      </c>
      <c r="N162" s="434">
        <v>100</v>
      </c>
      <c r="O162" s="434">
        <v>100</v>
      </c>
      <c r="P162" s="434">
        <v>100</v>
      </c>
      <c r="Q162" s="434">
        <v>100</v>
      </c>
      <c r="R162" s="468">
        <f>SUM(F159:M162)</f>
        <v>29760</v>
      </c>
    </row>
    <row r="163" spans="3:18">
      <c r="C163" s="74" t="s">
        <v>480</v>
      </c>
      <c r="D163" s="434">
        <v>30000</v>
      </c>
      <c r="F163" s="434">
        <v>0</v>
      </c>
      <c r="G163" s="434">
        <v>0</v>
      </c>
      <c r="H163" s="434">
        <v>0</v>
      </c>
      <c r="I163" s="434">
        <v>0</v>
      </c>
      <c r="J163" s="434">
        <v>0</v>
      </c>
      <c r="K163" s="434">
        <v>12000</v>
      </c>
      <c r="L163" s="434">
        <v>0</v>
      </c>
      <c r="M163" s="434">
        <v>0</v>
      </c>
      <c r="N163" s="434">
        <v>0</v>
      </c>
      <c r="O163" s="434">
        <v>0</v>
      </c>
      <c r="P163" s="434">
        <v>0</v>
      </c>
      <c r="Q163" s="434">
        <v>18000</v>
      </c>
      <c r="R163" s="467"/>
    </row>
    <row r="164" spans="3:18">
      <c r="C164" s="74" t="s">
        <v>481</v>
      </c>
      <c r="D164" s="434">
        <v>19200</v>
      </c>
      <c r="E164" s="103">
        <v>12800</v>
      </c>
      <c r="F164" s="434">
        <v>1600</v>
      </c>
      <c r="G164" s="434">
        <v>1600</v>
      </c>
      <c r="H164" s="434">
        <v>1600</v>
      </c>
      <c r="I164" s="434">
        <v>1600</v>
      </c>
      <c r="J164" s="434"/>
      <c r="K164" s="434"/>
      <c r="L164" s="434">
        <v>0</v>
      </c>
      <c r="M164" s="434">
        <v>0</v>
      </c>
      <c r="N164" s="434">
        <v>0</v>
      </c>
      <c r="O164" s="434">
        <v>0</v>
      </c>
      <c r="P164" s="434">
        <v>0</v>
      </c>
      <c r="Q164" s="434">
        <v>0</v>
      </c>
      <c r="R164" s="468">
        <f>SUM(F163:Q164)</f>
        <v>36400</v>
      </c>
    </row>
    <row r="165" spans="3:18">
      <c r="C165" s="74" t="s">
        <v>482</v>
      </c>
      <c r="D165" s="434">
        <v>18136.400000000001</v>
      </c>
      <c r="E165" s="103">
        <v>4400</v>
      </c>
      <c r="F165" s="434">
        <v>0</v>
      </c>
      <c r="G165" s="434">
        <v>2450</v>
      </c>
      <c r="H165" s="434">
        <v>170</v>
      </c>
      <c r="I165" s="434">
        <v>340</v>
      </c>
      <c r="J165" s="434">
        <v>7616.4</v>
      </c>
      <c r="K165" s="434">
        <v>450</v>
      </c>
      <c r="L165" s="434">
        <v>0</v>
      </c>
      <c r="M165" s="434">
        <v>170</v>
      </c>
      <c r="N165" s="434">
        <v>170</v>
      </c>
      <c r="O165" s="434">
        <v>340</v>
      </c>
      <c r="P165" s="434">
        <v>1580</v>
      </c>
      <c r="Q165" s="434">
        <v>450</v>
      </c>
      <c r="R165" s="467"/>
    </row>
    <row r="166" spans="3:18">
      <c r="C166" s="74" t="s">
        <v>483</v>
      </c>
      <c r="D166" s="434">
        <v>79513.97</v>
      </c>
      <c r="E166" s="103">
        <v>2000</v>
      </c>
      <c r="F166" s="434">
        <v>5525.04</v>
      </c>
      <c r="G166" s="434">
        <v>5775.08</v>
      </c>
      <c r="H166" s="434">
        <v>5525.08</v>
      </c>
      <c r="I166" s="434">
        <v>5775.08</v>
      </c>
      <c r="J166" s="434">
        <v>4525.08</v>
      </c>
      <c r="K166" s="434">
        <v>4775.08</v>
      </c>
      <c r="L166" s="434">
        <v>6652.75</v>
      </c>
      <c r="M166" s="434">
        <v>5775.08</v>
      </c>
      <c r="N166" s="434">
        <v>5525.08</v>
      </c>
      <c r="O166" s="434">
        <v>5775.08</v>
      </c>
      <c r="P166" s="434">
        <v>5525.08</v>
      </c>
      <c r="Q166" s="434">
        <v>16360.46</v>
      </c>
      <c r="R166" s="468">
        <f>SUM(F165:M166)</f>
        <v>55524.670000000006</v>
      </c>
    </row>
    <row r="167" spans="3:18">
      <c r="C167" s="74" t="s">
        <v>484</v>
      </c>
      <c r="D167" s="434">
        <v>1200</v>
      </c>
      <c r="E167" s="103"/>
      <c r="F167" s="434">
        <v>100</v>
      </c>
      <c r="G167" s="434">
        <v>100</v>
      </c>
      <c r="H167" s="434">
        <v>100</v>
      </c>
      <c r="I167" s="434">
        <v>100</v>
      </c>
      <c r="J167" s="434">
        <v>100</v>
      </c>
      <c r="K167" s="434">
        <v>100</v>
      </c>
      <c r="L167" s="434">
        <v>100</v>
      </c>
      <c r="M167" s="434">
        <v>100</v>
      </c>
      <c r="N167" s="434">
        <v>100</v>
      </c>
      <c r="O167" s="434">
        <v>100</v>
      </c>
      <c r="P167" s="434">
        <v>100</v>
      </c>
      <c r="Q167" s="434">
        <v>100</v>
      </c>
      <c r="R167" s="468">
        <f>SUM(F167:K167)</f>
        <v>600</v>
      </c>
    </row>
    <row r="168" spans="3:18">
      <c r="D168" s="434">
        <f>SUM(D149:D167)</f>
        <v>702081.37</v>
      </c>
      <c r="E168" s="103">
        <f>SUM(E164:E167)</f>
        <v>19200</v>
      </c>
      <c r="F168" s="434">
        <f t="shared" ref="F168" si="26">SUM(F149:F167)</f>
        <v>44304.04</v>
      </c>
      <c r="G168" s="434">
        <f t="shared" ref="G168" si="27">SUM(G149:G167)</f>
        <v>119446.08</v>
      </c>
      <c r="H168" s="434">
        <f t="shared" ref="H168" si="28">SUM(H149:H167)</f>
        <v>64264.08</v>
      </c>
      <c r="I168" s="434">
        <f t="shared" ref="I168" si="29">SUM(I149:I167)</f>
        <v>45256.08</v>
      </c>
      <c r="J168" s="434">
        <f t="shared" ref="J168" si="30">SUM(J149:J167)</f>
        <v>49410.48</v>
      </c>
      <c r="K168" s="434">
        <f t="shared" ref="K168:Q168" si="31">SUM(K149:K167)</f>
        <v>55161.08</v>
      </c>
      <c r="L168" s="434">
        <f t="shared" si="31"/>
        <v>43865.75</v>
      </c>
      <c r="M168" s="434">
        <f t="shared" si="31"/>
        <v>45780.08</v>
      </c>
      <c r="N168" s="434">
        <f t="shared" si="31"/>
        <v>53356.08</v>
      </c>
      <c r="O168" s="434">
        <f t="shared" si="31"/>
        <v>44484.08</v>
      </c>
      <c r="P168" s="434">
        <f t="shared" si="31"/>
        <v>44374.080000000002</v>
      </c>
      <c r="Q168" s="434">
        <f t="shared" si="31"/>
        <v>73179.459999999992</v>
      </c>
      <c r="R168" s="469">
        <f>SUM(F168:Q168)</f>
        <v>682881.37</v>
      </c>
    </row>
    <row r="169" spans="3:18">
      <c r="D169" s="434"/>
      <c r="E169" s="103"/>
      <c r="F169" s="434"/>
      <c r="G169" s="434"/>
      <c r="H169" s="434"/>
      <c r="I169" s="434"/>
      <c r="J169" s="434"/>
      <c r="K169" s="434"/>
      <c r="L169" s="434"/>
      <c r="M169" s="434"/>
      <c r="N169" s="434"/>
      <c r="O169" s="434"/>
      <c r="P169" s="434"/>
      <c r="Q169" s="434"/>
      <c r="R169" s="467"/>
    </row>
    <row r="170" spans="3:18">
      <c r="C170" s="74" t="s">
        <v>485</v>
      </c>
      <c r="D170" s="434">
        <v>15000000</v>
      </c>
      <c r="E170" s="103">
        <v>1030800</v>
      </c>
      <c r="F170" s="434">
        <v>0</v>
      </c>
      <c r="G170" s="434">
        <v>4200000</v>
      </c>
      <c r="H170" s="434">
        <v>4200000</v>
      </c>
      <c r="I170" s="434">
        <v>3900000</v>
      </c>
      <c r="J170" s="434">
        <v>1669200</v>
      </c>
      <c r="K170" s="434">
        <v>0</v>
      </c>
      <c r="L170" s="434">
        <v>0</v>
      </c>
      <c r="M170" s="434">
        <v>0</v>
      </c>
      <c r="N170" s="434">
        <v>0</v>
      </c>
      <c r="O170" s="434">
        <v>0</v>
      </c>
      <c r="P170" s="434">
        <v>0</v>
      </c>
      <c r="Q170" s="434">
        <v>0</v>
      </c>
      <c r="R170" s="469">
        <f>SUM(F170:Q170)</f>
        <v>13969200</v>
      </c>
    </row>
    <row r="172" spans="3:18">
      <c r="F172" s="434">
        <f>+F104+F121+F168+F170</f>
        <v>398239.51999999996</v>
      </c>
      <c r="G172" s="434">
        <f t="shared" ref="G172:Q172" si="32">+G104+G121+G168+G170</f>
        <v>4687372.5599999996</v>
      </c>
      <c r="H172" s="434">
        <f t="shared" si="32"/>
        <v>4613212.5599999996</v>
      </c>
      <c r="I172" s="434">
        <f t="shared" si="32"/>
        <v>4308032.5599999996</v>
      </c>
      <c r="J172" s="434">
        <f t="shared" si="32"/>
        <v>2064738.96</v>
      </c>
      <c r="K172" s="434">
        <f t="shared" si="32"/>
        <v>458122.56</v>
      </c>
      <c r="L172" s="434">
        <f t="shared" si="32"/>
        <v>446313.82</v>
      </c>
      <c r="M172" s="434">
        <f t="shared" si="32"/>
        <v>416712.56</v>
      </c>
      <c r="N172" s="434">
        <f t="shared" si="32"/>
        <v>402162.56</v>
      </c>
      <c r="O172" s="434">
        <f t="shared" si="32"/>
        <v>406412.56</v>
      </c>
      <c r="P172" s="434">
        <f t="shared" si="32"/>
        <v>391702.56</v>
      </c>
      <c r="Q172" s="434">
        <f t="shared" si="32"/>
        <v>972977.22000000009</v>
      </c>
      <c r="R172" s="469">
        <f>SUM(F172:Q172)</f>
        <v>19565999.999999993</v>
      </c>
    </row>
  </sheetData>
  <customSheetViews>
    <customSheetView guid="{F388B5A1-DF76-4934-8DC7-9C571D76D22E}" scale="90" fitToPage="1" printArea="1" hiddenColumns="1">
      <pane xSplit="3" ySplit="9" topLeftCell="D64" activePane="bottomRight" state="frozen"/>
      <selection pane="bottomRight" activeCell="C66" sqref="C66"/>
      <rowBreaks count="2" manualBreakCount="2">
        <brk id="41" max="8" man="1"/>
        <brk id="82" max="8" man="1"/>
      </rowBreaks>
      <pageMargins left="0.7" right="0.7" top="0.75" bottom="0.75" header="0.3" footer="0.3"/>
      <pageSetup scale="87" fitToHeight="0" orientation="landscape" r:id="rId1"/>
    </customSheetView>
    <customSheetView guid="{7CC4DA3F-AD23-4DEB-9CA4-712614517CA7}" scale="90" fitToPage="1" printArea="1" hiddenColumns="1" topLeftCell="C94">
      <selection activeCell="D47" sqref="D47"/>
      <rowBreaks count="2" manualBreakCount="2">
        <brk id="41" max="8" man="1"/>
        <brk id="82" max="8" man="1"/>
      </rowBreaks>
      <pageMargins left="0.7" right="0.7" top="0.75" bottom="0.75" header="0.3" footer="0.3"/>
      <pageSetup scale="87" fitToHeight="0" orientation="landscape" r:id="rId2"/>
    </customSheetView>
    <customSheetView guid="{A19AC32C-BD6E-4E9B-9A51-86B25DA28A61}" fitToPage="1" topLeftCell="A25">
      <pane ySplit="17" topLeftCell="A163"/>
      <selection activeCell="E28" sqref="E28"/>
      <rowBreaks count="2" manualBreakCount="2">
        <brk id="41" max="8" man="1"/>
        <brk id="82" max="8" man="1"/>
      </rowBreaks>
      <pageMargins left="0.7" right="0.7" top="0.75" bottom="0.75" header="0.3" footer="0.3"/>
      <pageSetup scale="87" fitToHeight="0" orientation="landscape" r:id="rId3"/>
    </customSheetView>
  </customSheetViews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7" fitToHeight="0" orientation="landscape" r:id="rId4"/>
  <rowBreaks count="2" manualBreakCount="2">
    <brk id="41" max="8" man="1"/>
    <brk id="82" max="8" man="1"/>
  </rowBreaks>
  <ignoredErrors>
    <ignoredError sqref="F18 F4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J50"/>
  <sheetViews>
    <sheetView topLeftCell="B10" workbookViewId="0">
      <selection activeCell="E24" sqref="E24"/>
    </sheetView>
  </sheetViews>
  <sheetFormatPr baseColWidth="10" defaultRowHeight="15"/>
  <cols>
    <col min="1" max="1" width="1.5703125" style="112" customWidth="1"/>
    <col min="2" max="2" width="4.5703125" style="152" customWidth="1"/>
    <col min="3" max="3" width="60.28515625" style="74" customWidth="1"/>
    <col min="4" max="9" width="12.7109375" style="74" customWidth="1"/>
    <col min="10" max="10" width="3.28515625" style="112" customWidth="1"/>
  </cols>
  <sheetData>
    <row r="1" spans="1:10" s="112" customFormat="1" ht="8.25" customHeight="1">
      <c r="B1" s="73"/>
      <c r="C1" s="73"/>
      <c r="D1" s="73"/>
      <c r="E1" s="73"/>
      <c r="F1" s="73"/>
      <c r="G1" s="73"/>
      <c r="H1" s="73"/>
      <c r="I1" s="73"/>
    </row>
    <row r="2" spans="1:10">
      <c r="B2" s="663" t="s">
        <v>420</v>
      </c>
      <c r="C2" s="664"/>
      <c r="D2" s="664"/>
      <c r="E2" s="664"/>
      <c r="F2" s="664"/>
      <c r="G2" s="664"/>
      <c r="H2" s="664"/>
      <c r="I2" s="665"/>
    </row>
    <row r="3" spans="1:10">
      <c r="B3" s="666" t="str">
        <f>+EA!C6</f>
        <v>INSTITUTO INMOBILIARIO DE DESARROLLO URBANO Y VIVIENDA DEL ESTADO DE TLAXCALA</v>
      </c>
      <c r="C3" s="667"/>
      <c r="D3" s="667"/>
      <c r="E3" s="667"/>
      <c r="F3" s="667"/>
      <c r="G3" s="667"/>
      <c r="H3" s="667"/>
      <c r="I3" s="668"/>
    </row>
    <row r="4" spans="1:10">
      <c r="B4" s="666" t="s">
        <v>233</v>
      </c>
      <c r="C4" s="667"/>
      <c r="D4" s="667"/>
      <c r="E4" s="667"/>
      <c r="F4" s="667"/>
      <c r="G4" s="667"/>
      <c r="H4" s="667"/>
      <c r="I4" s="668"/>
    </row>
    <row r="5" spans="1:10">
      <c r="B5" s="666" t="s">
        <v>297</v>
      </c>
      <c r="C5" s="667"/>
      <c r="D5" s="667"/>
      <c r="E5" s="667"/>
      <c r="F5" s="667"/>
      <c r="G5" s="667"/>
      <c r="H5" s="667"/>
      <c r="I5" s="668"/>
    </row>
    <row r="6" spans="1:10">
      <c r="B6" s="669" t="str">
        <f>+EA!B71</f>
        <v>Del 1 de enero al 31 de diciembre de 2015</v>
      </c>
      <c r="C6" s="670"/>
      <c r="D6" s="670"/>
      <c r="E6" s="670"/>
      <c r="F6" s="670"/>
      <c r="G6" s="670"/>
      <c r="H6" s="670"/>
      <c r="I6" s="671"/>
    </row>
    <row r="7" spans="1:10" s="112" customFormat="1" ht="9" customHeight="1">
      <c r="B7" s="73"/>
      <c r="C7" s="73"/>
      <c r="D7" s="73"/>
      <c r="E7" s="73"/>
      <c r="F7" s="73"/>
      <c r="G7" s="73"/>
      <c r="H7" s="73"/>
      <c r="I7" s="73"/>
    </row>
    <row r="8" spans="1:10">
      <c r="B8" s="672" t="s">
        <v>76</v>
      </c>
      <c r="C8" s="672"/>
      <c r="D8" s="673" t="s">
        <v>235</v>
      </c>
      <c r="E8" s="673"/>
      <c r="F8" s="673"/>
      <c r="G8" s="673"/>
      <c r="H8" s="673"/>
      <c r="I8" s="673" t="s">
        <v>236</v>
      </c>
    </row>
    <row r="9" spans="1:10" ht="22.5">
      <c r="B9" s="672"/>
      <c r="C9" s="672"/>
      <c r="D9" s="113" t="s">
        <v>237</v>
      </c>
      <c r="E9" s="113" t="s">
        <v>238</v>
      </c>
      <c r="F9" s="113" t="s">
        <v>211</v>
      </c>
      <c r="G9" s="113" t="s">
        <v>212</v>
      </c>
      <c r="H9" s="113" t="s">
        <v>239</v>
      </c>
      <c r="I9" s="673"/>
    </row>
    <row r="10" spans="1:10">
      <c r="B10" s="672"/>
      <c r="C10" s="672"/>
      <c r="D10" s="113">
        <v>1</v>
      </c>
      <c r="E10" s="113">
        <v>2</v>
      </c>
      <c r="F10" s="113" t="s">
        <v>240</v>
      </c>
      <c r="G10" s="113">
        <v>4</v>
      </c>
      <c r="H10" s="113">
        <v>5</v>
      </c>
      <c r="I10" s="113" t="s">
        <v>241</v>
      </c>
    </row>
    <row r="11" spans="1:10" ht="3" customHeight="1">
      <c r="B11" s="141"/>
      <c r="C11" s="127"/>
      <c r="D11" s="128"/>
      <c r="E11" s="128"/>
      <c r="F11" s="128"/>
      <c r="G11" s="128"/>
      <c r="H11" s="128"/>
      <c r="I11" s="128"/>
    </row>
    <row r="12" spans="1:10" s="143" customFormat="1">
      <c r="A12" s="142"/>
      <c r="B12" s="682" t="s">
        <v>298</v>
      </c>
      <c r="C12" s="683"/>
      <c r="D12" s="153">
        <f>SUM(D13:D20)</f>
        <v>0</v>
      </c>
      <c r="E12" s="153">
        <f t="shared" ref="E12:I12" si="0">SUM(E13:E20)</f>
        <v>0</v>
      </c>
      <c r="F12" s="153">
        <f t="shared" si="0"/>
        <v>0</v>
      </c>
      <c r="G12" s="153">
        <f t="shared" si="0"/>
        <v>0</v>
      </c>
      <c r="H12" s="153">
        <f t="shared" si="0"/>
        <v>0</v>
      </c>
      <c r="I12" s="153">
        <f t="shared" si="0"/>
        <v>0</v>
      </c>
      <c r="J12" s="142"/>
    </row>
    <row r="13" spans="1:10" s="143" customFormat="1">
      <c r="A13" s="142"/>
      <c r="B13" s="144"/>
      <c r="C13" s="145" t="s">
        <v>299</v>
      </c>
      <c r="D13" s="125"/>
      <c r="E13" s="125"/>
      <c r="F13" s="125">
        <f>+D13+E13</f>
        <v>0</v>
      </c>
      <c r="G13" s="125"/>
      <c r="H13" s="125"/>
      <c r="I13" s="125">
        <f>+F13-G13</f>
        <v>0</v>
      </c>
      <c r="J13" s="142"/>
    </row>
    <row r="14" spans="1:10" s="143" customFormat="1">
      <c r="A14" s="142"/>
      <c r="B14" s="144"/>
      <c r="C14" s="145" t="s">
        <v>300</v>
      </c>
      <c r="D14" s="125"/>
      <c r="E14" s="125"/>
      <c r="F14" s="125">
        <f t="shared" ref="F14:F20" si="1">+D14+E14</f>
        <v>0</v>
      </c>
      <c r="G14" s="125"/>
      <c r="H14" s="125"/>
      <c r="I14" s="125">
        <f t="shared" ref="I14:I20" si="2">+F14-G14</f>
        <v>0</v>
      </c>
      <c r="J14" s="142"/>
    </row>
    <row r="15" spans="1:10" s="143" customFormat="1">
      <c r="A15" s="142"/>
      <c r="B15" s="144"/>
      <c r="C15" s="145" t="s">
        <v>301</v>
      </c>
      <c r="D15" s="125"/>
      <c r="E15" s="125"/>
      <c r="F15" s="125">
        <f t="shared" si="1"/>
        <v>0</v>
      </c>
      <c r="G15" s="125"/>
      <c r="H15" s="125"/>
      <c r="I15" s="125">
        <f t="shared" si="2"/>
        <v>0</v>
      </c>
      <c r="J15" s="142"/>
    </row>
    <row r="16" spans="1:10" s="143" customFormat="1">
      <c r="A16" s="142"/>
      <c r="B16" s="144"/>
      <c r="C16" s="145" t="s">
        <v>302</v>
      </c>
      <c r="D16" s="125"/>
      <c r="E16" s="125"/>
      <c r="F16" s="125">
        <f t="shared" si="1"/>
        <v>0</v>
      </c>
      <c r="G16" s="125"/>
      <c r="H16" s="125"/>
      <c r="I16" s="125">
        <f t="shared" si="2"/>
        <v>0</v>
      </c>
      <c r="J16" s="142"/>
    </row>
    <row r="17" spans="1:10" s="143" customFormat="1">
      <c r="A17" s="142"/>
      <c r="B17" s="144"/>
      <c r="C17" s="145" t="s">
        <v>303</v>
      </c>
      <c r="D17" s="125"/>
      <c r="E17" s="125"/>
      <c r="F17" s="125">
        <f t="shared" si="1"/>
        <v>0</v>
      </c>
      <c r="G17" s="125"/>
      <c r="H17" s="125"/>
      <c r="I17" s="125">
        <f t="shared" si="2"/>
        <v>0</v>
      </c>
      <c r="J17" s="142"/>
    </row>
    <row r="18" spans="1:10" s="143" customFormat="1">
      <c r="A18" s="142"/>
      <c r="B18" s="144"/>
      <c r="C18" s="145" t="s">
        <v>304</v>
      </c>
      <c r="D18" s="125"/>
      <c r="E18" s="125"/>
      <c r="F18" s="125">
        <f t="shared" si="1"/>
        <v>0</v>
      </c>
      <c r="G18" s="125"/>
      <c r="H18" s="125"/>
      <c r="I18" s="125">
        <f t="shared" si="2"/>
        <v>0</v>
      </c>
      <c r="J18" s="142"/>
    </row>
    <row r="19" spans="1:10" s="143" customFormat="1">
      <c r="A19" s="142"/>
      <c r="B19" s="144"/>
      <c r="C19" s="145" t="s">
        <v>305</v>
      </c>
      <c r="D19" s="125"/>
      <c r="E19" s="125"/>
      <c r="F19" s="125">
        <f t="shared" si="1"/>
        <v>0</v>
      </c>
      <c r="G19" s="125"/>
      <c r="H19" s="125"/>
      <c r="I19" s="125">
        <f t="shared" si="2"/>
        <v>0</v>
      </c>
      <c r="J19" s="142"/>
    </row>
    <row r="20" spans="1:10" s="143" customFormat="1">
      <c r="A20" s="142"/>
      <c r="B20" s="144"/>
      <c r="C20" s="145" t="s">
        <v>272</v>
      </c>
      <c r="D20" s="125"/>
      <c r="E20" s="125"/>
      <c r="F20" s="125">
        <f t="shared" si="1"/>
        <v>0</v>
      </c>
      <c r="G20" s="125"/>
      <c r="H20" s="125"/>
      <c r="I20" s="125">
        <f t="shared" si="2"/>
        <v>0</v>
      </c>
      <c r="J20" s="142"/>
    </row>
    <row r="21" spans="1:10" s="143" customFormat="1">
      <c r="A21" s="142"/>
      <c r="B21" s="144"/>
      <c r="C21" s="145"/>
      <c r="D21" s="125"/>
      <c r="E21" s="125"/>
      <c r="F21" s="125"/>
      <c r="G21" s="125"/>
      <c r="H21" s="125"/>
      <c r="I21" s="125"/>
      <c r="J21" s="142"/>
    </row>
    <row r="22" spans="1:10" s="147" customFormat="1">
      <c r="A22" s="146"/>
      <c r="B22" s="682" t="s">
        <v>306</v>
      </c>
      <c r="C22" s="683"/>
      <c r="D22" s="473">
        <f>SUM(D23:D29)</f>
        <v>20616000</v>
      </c>
      <c r="E22" s="473">
        <f t="shared" ref="E22" si="3">SUM(E23:E29)</f>
        <v>12994950</v>
      </c>
      <c r="F22" s="473">
        <f>+D22+E22</f>
        <v>33610950</v>
      </c>
      <c r="G22" s="473">
        <f t="shared" ref="G22" si="4">SUM(G23:G29)</f>
        <v>32133090</v>
      </c>
      <c r="H22" s="473">
        <f t="shared" ref="H22" si="5">SUM(H23:H29)</f>
        <v>32133090</v>
      </c>
      <c r="I22" s="473">
        <f>+F22-G22</f>
        <v>1477860</v>
      </c>
      <c r="J22" s="146"/>
    </row>
    <row r="23" spans="1:10" s="143" customFormat="1">
      <c r="A23" s="142"/>
      <c r="B23" s="144"/>
      <c r="C23" s="145" t="s">
        <v>307</v>
      </c>
      <c r="D23" s="474"/>
      <c r="E23" s="474"/>
      <c r="F23" s="441">
        <f t="shared" ref="F23:F29" si="6">+D23+E23</f>
        <v>0</v>
      </c>
      <c r="G23" s="474"/>
      <c r="H23" s="474"/>
      <c r="I23" s="441">
        <f t="shared" ref="I23:I29" si="7">+F23-G23</f>
        <v>0</v>
      </c>
      <c r="J23" s="142"/>
    </row>
    <row r="24" spans="1:10" s="143" customFormat="1">
      <c r="A24" s="142"/>
      <c r="B24" s="144"/>
      <c r="C24" s="145" t="s">
        <v>308</v>
      </c>
      <c r="D24" s="474">
        <f>CAdmon!D12</f>
        <v>20616000</v>
      </c>
      <c r="E24" s="474">
        <f>ROUND(CAdmon!E12,0)</f>
        <v>12994950</v>
      </c>
      <c r="F24" s="441">
        <f>+D24+E24</f>
        <v>33610950</v>
      </c>
      <c r="G24" s="474">
        <f>CAdmon!G12</f>
        <v>32133090</v>
      </c>
      <c r="H24" s="474">
        <f>CAdmon!H12</f>
        <v>32133090</v>
      </c>
      <c r="I24" s="441">
        <f t="shared" si="7"/>
        <v>1477860</v>
      </c>
      <c r="J24" s="142"/>
    </row>
    <row r="25" spans="1:10" s="143" customFormat="1">
      <c r="A25" s="142"/>
      <c r="B25" s="144"/>
      <c r="C25" s="145" t="s">
        <v>309</v>
      </c>
      <c r="D25" s="154"/>
      <c r="E25" s="154"/>
      <c r="F25" s="125">
        <f t="shared" si="6"/>
        <v>0</v>
      </c>
      <c r="G25" s="154"/>
      <c r="H25" s="154"/>
      <c r="I25" s="125">
        <f t="shared" si="7"/>
        <v>0</v>
      </c>
      <c r="J25" s="142"/>
    </row>
    <row r="26" spans="1:10" s="143" customFormat="1">
      <c r="A26" s="142"/>
      <c r="B26" s="144"/>
      <c r="C26" s="145" t="s">
        <v>310</v>
      </c>
      <c r="D26" s="154"/>
      <c r="E26" s="154"/>
      <c r="F26" s="125">
        <f t="shared" si="6"/>
        <v>0</v>
      </c>
      <c r="G26" s="154"/>
      <c r="H26" s="154"/>
      <c r="I26" s="125">
        <f t="shared" si="7"/>
        <v>0</v>
      </c>
      <c r="J26" s="142"/>
    </row>
    <row r="27" spans="1:10" s="143" customFormat="1">
      <c r="A27" s="142"/>
      <c r="B27" s="144"/>
      <c r="C27" s="145" t="s">
        <v>311</v>
      </c>
      <c r="D27" s="154"/>
      <c r="E27" s="154"/>
      <c r="F27" s="125">
        <f t="shared" si="6"/>
        <v>0</v>
      </c>
      <c r="G27" s="154"/>
      <c r="H27" s="154"/>
      <c r="I27" s="125">
        <f t="shared" si="7"/>
        <v>0</v>
      </c>
      <c r="J27" s="142"/>
    </row>
    <row r="28" spans="1:10" s="143" customFormat="1">
      <c r="A28" s="142"/>
      <c r="B28" s="144"/>
      <c r="C28" s="145" t="s">
        <v>312</v>
      </c>
      <c r="D28" s="154"/>
      <c r="E28" s="154"/>
      <c r="F28" s="125">
        <f t="shared" si="6"/>
        <v>0</v>
      </c>
      <c r="G28" s="154"/>
      <c r="H28" s="154"/>
      <c r="I28" s="125">
        <f t="shared" si="7"/>
        <v>0</v>
      </c>
      <c r="J28" s="142"/>
    </row>
    <row r="29" spans="1:10" s="143" customFormat="1">
      <c r="A29" s="142"/>
      <c r="B29" s="144"/>
      <c r="C29" s="145" t="s">
        <v>313</v>
      </c>
      <c r="D29" s="154"/>
      <c r="E29" s="154"/>
      <c r="F29" s="125">
        <f t="shared" si="6"/>
        <v>0</v>
      </c>
      <c r="G29" s="154"/>
      <c r="H29" s="154"/>
      <c r="I29" s="125">
        <f t="shared" si="7"/>
        <v>0</v>
      </c>
      <c r="J29" s="142"/>
    </row>
    <row r="30" spans="1:10" s="143" customFormat="1">
      <c r="A30" s="142"/>
      <c r="B30" s="144"/>
      <c r="C30" s="145"/>
      <c r="D30" s="154"/>
      <c r="E30" s="154"/>
      <c r="F30" s="154"/>
      <c r="G30" s="154"/>
      <c r="H30" s="154"/>
      <c r="I30" s="154"/>
      <c r="J30" s="142"/>
    </row>
    <row r="31" spans="1:10" s="147" customFormat="1">
      <c r="A31" s="146"/>
      <c r="B31" s="682" t="s">
        <v>314</v>
      </c>
      <c r="C31" s="683"/>
      <c r="D31" s="155">
        <f>SUM(D32:D40)</f>
        <v>0</v>
      </c>
      <c r="E31" s="155">
        <f>SUM(E32:E40)</f>
        <v>0</v>
      </c>
      <c r="F31" s="155">
        <f>+D31+E31</f>
        <v>0</v>
      </c>
      <c r="G31" s="155">
        <f>SUM(G32:G40)</f>
        <v>0</v>
      </c>
      <c r="H31" s="155">
        <f>SUM(H32:H40)</f>
        <v>0</v>
      </c>
      <c r="I31" s="155">
        <f>+F31-G31</f>
        <v>0</v>
      </c>
      <c r="J31" s="146"/>
    </row>
    <row r="32" spans="1:10" s="143" customFormat="1">
      <c r="A32" s="142"/>
      <c r="B32" s="144"/>
      <c r="C32" s="145" t="s">
        <v>315</v>
      </c>
      <c r="D32" s="154"/>
      <c r="E32" s="154"/>
      <c r="F32" s="154">
        <f t="shared" ref="F32:F40" si="8">+D32+E32</f>
        <v>0</v>
      </c>
      <c r="G32" s="154"/>
      <c r="H32" s="154"/>
      <c r="I32" s="154">
        <f t="shared" ref="I32:I40" si="9">+F32-G32</f>
        <v>0</v>
      </c>
      <c r="J32" s="142"/>
    </row>
    <row r="33" spans="1:10" s="143" customFormat="1">
      <c r="A33" s="142"/>
      <c r="B33" s="144"/>
      <c r="C33" s="145" t="s">
        <v>316</v>
      </c>
      <c r="D33" s="154"/>
      <c r="E33" s="154"/>
      <c r="F33" s="154">
        <f t="shared" si="8"/>
        <v>0</v>
      </c>
      <c r="G33" s="154"/>
      <c r="H33" s="154"/>
      <c r="I33" s="154">
        <f t="shared" si="9"/>
        <v>0</v>
      </c>
      <c r="J33" s="142"/>
    </row>
    <row r="34" spans="1:10" s="143" customFormat="1">
      <c r="A34" s="142"/>
      <c r="B34" s="144"/>
      <c r="C34" s="145" t="s">
        <v>317</v>
      </c>
      <c r="D34" s="154"/>
      <c r="E34" s="154"/>
      <c r="F34" s="154">
        <f t="shared" si="8"/>
        <v>0</v>
      </c>
      <c r="G34" s="154"/>
      <c r="H34" s="154"/>
      <c r="I34" s="154">
        <f t="shared" si="9"/>
        <v>0</v>
      </c>
      <c r="J34" s="142"/>
    </row>
    <row r="35" spans="1:10" s="143" customFormat="1">
      <c r="A35" s="142"/>
      <c r="B35" s="144"/>
      <c r="C35" s="145" t="s">
        <v>318</v>
      </c>
      <c r="D35" s="154"/>
      <c r="E35" s="154"/>
      <c r="F35" s="154">
        <f t="shared" si="8"/>
        <v>0</v>
      </c>
      <c r="G35" s="154"/>
      <c r="H35" s="154"/>
      <c r="I35" s="154">
        <f t="shared" si="9"/>
        <v>0</v>
      </c>
      <c r="J35" s="142"/>
    </row>
    <row r="36" spans="1:10" s="143" customFormat="1">
      <c r="A36" s="142"/>
      <c r="B36" s="144"/>
      <c r="C36" s="145" t="s">
        <v>319</v>
      </c>
      <c r="D36" s="154"/>
      <c r="E36" s="154"/>
      <c r="F36" s="154">
        <f t="shared" si="8"/>
        <v>0</v>
      </c>
      <c r="G36" s="154"/>
      <c r="H36" s="154"/>
      <c r="I36" s="154">
        <f t="shared" si="9"/>
        <v>0</v>
      </c>
      <c r="J36" s="142"/>
    </row>
    <row r="37" spans="1:10" s="143" customFormat="1">
      <c r="A37" s="142"/>
      <c r="B37" s="144"/>
      <c r="C37" s="145" t="s">
        <v>320</v>
      </c>
      <c r="D37" s="154"/>
      <c r="E37" s="154"/>
      <c r="F37" s="154">
        <f t="shared" si="8"/>
        <v>0</v>
      </c>
      <c r="G37" s="154"/>
      <c r="H37" s="154"/>
      <c r="I37" s="154">
        <f t="shared" si="9"/>
        <v>0</v>
      </c>
      <c r="J37" s="142"/>
    </row>
    <row r="38" spans="1:10" s="143" customFormat="1">
      <c r="A38" s="142"/>
      <c r="B38" s="144"/>
      <c r="C38" s="145" t="s">
        <v>321</v>
      </c>
      <c r="D38" s="154"/>
      <c r="E38" s="154"/>
      <c r="F38" s="154">
        <f t="shared" si="8"/>
        <v>0</v>
      </c>
      <c r="G38" s="154"/>
      <c r="H38" s="154"/>
      <c r="I38" s="154">
        <f t="shared" si="9"/>
        <v>0</v>
      </c>
      <c r="J38" s="142"/>
    </row>
    <row r="39" spans="1:10" s="143" customFormat="1">
      <c r="A39" s="142"/>
      <c r="B39" s="144"/>
      <c r="C39" s="145" t="s">
        <v>322</v>
      </c>
      <c r="D39" s="154"/>
      <c r="E39" s="154"/>
      <c r="F39" s="154">
        <f t="shared" si="8"/>
        <v>0</v>
      </c>
      <c r="G39" s="154"/>
      <c r="H39" s="154"/>
      <c r="I39" s="154">
        <f t="shared" si="9"/>
        <v>0</v>
      </c>
      <c r="J39" s="142"/>
    </row>
    <row r="40" spans="1:10" s="143" customFormat="1">
      <c r="A40" s="142"/>
      <c r="B40" s="144"/>
      <c r="C40" s="145" t="s">
        <v>323</v>
      </c>
      <c r="D40" s="154"/>
      <c r="E40" s="154"/>
      <c r="F40" s="154">
        <f t="shared" si="8"/>
        <v>0</v>
      </c>
      <c r="G40" s="154"/>
      <c r="H40" s="154"/>
      <c r="I40" s="154">
        <f t="shared" si="9"/>
        <v>0</v>
      </c>
      <c r="J40" s="142"/>
    </row>
    <row r="41" spans="1:10" s="143" customFormat="1">
      <c r="A41" s="142"/>
      <c r="B41" s="144"/>
      <c r="C41" s="145"/>
      <c r="D41" s="154"/>
      <c r="E41" s="154"/>
      <c r="F41" s="154"/>
      <c r="G41" s="154"/>
      <c r="H41" s="154"/>
      <c r="I41" s="154"/>
      <c r="J41" s="142"/>
    </row>
    <row r="42" spans="1:10" s="147" customFormat="1">
      <c r="A42" s="146"/>
      <c r="B42" s="682" t="s">
        <v>324</v>
      </c>
      <c r="C42" s="683"/>
      <c r="D42" s="155">
        <f>SUM(D43:D46)</f>
        <v>0</v>
      </c>
      <c r="E42" s="155">
        <f>SUM(E43:E46)</f>
        <v>0</v>
      </c>
      <c r="F42" s="155">
        <f>+D42+E42</f>
        <v>0</v>
      </c>
      <c r="G42" s="155">
        <f t="shared" ref="G42:H42" si="10">SUM(G43:G46)</f>
        <v>0</v>
      </c>
      <c r="H42" s="155">
        <f t="shared" si="10"/>
        <v>0</v>
      </c>
      <c r="I42" s="155">
        <f>+F42-G42</f>
        <v>0</v>
      </c>
      <c r="J42" s="146"/>
    </row>
    <row r="43" spans="1:10" s="143" customFormat="1">
      <c r="A43" s="142"/>
      <c r="B43" s="144"/>
      <c r="C43" s="145" t="s">
        <v>325</v>
      </c>
      <c r="D43" s="154"/>
      <c r="E43" s="154"/>
      <c r="F43" s="154">
        <f t="shared" ref="F43:F46" si="11">+D43+E43</f>
        <v>0</v>
      </c>
      <c r="G43" s="154"/>
      <c r="H43" s="154"/>
      <c r="I43" s="154">
        <f t="shared" ref="I43:I46" si="12">+F43-G43</f>
        <v>0</v>
      </c>
      <c r="J43" s="142"/>
    </row>
    <row r="44" spans="1:10" s="143" customFormat="1" ht="22.5">
      <c r="A44" s="142"/>
      <c r="B44" s="144"/>
      <c r="C44" s="145" t="s">
        <v>326</v>
      </c>
      <c r="D44" s="154"/>
      <c r="E44" s="154"/>
      <c r="F44" s="154">
        <f t="shared" si="11"/>
        <v>0</v>
      </c>
      <c r="G44" s="154"/>
      <c r="H44" s="154"/>
      <c r="I44" s="154">
        <f t="shared" si="12"/>
        <v>0</v>
      </c>
      <c r="J44" s="142"/>
    </row>
    <row r="45" spans="1:10" s="143" customFormat="1">
      <c r="A45" s="142"/>
      <c r="B45" s="144"/>
      <c r="C45" s="145" t="s">
        <v>327</v>
      </c>
      <c r="D45" s="154"/>
      <c r="E45" s="154"/>
      <c r="F45" s="154">
        <f t="shared" si="11"/>
        <v>0</v>
      </c>
      <c r="G45" s="154"/>
      <c r="H45" s="154"/>
      <c r="I45" s="154">
        <f t="shared" si="12"/>
        <v>0</v>
      </c>
      <c r="J45" s="142"/>
    </row>
    <row r="46" spans="1:10" s="143" customFormat="1">
      <c r="A46" s="142"/>
      <c r="B46" s="144"/>
      <c r="C46" s="145" t="s">
        <v>328</v>
      </c>
      <c r="D46" s="154"/>
      <c r="E46" s="154"/>
      <c r="F46" s="154">
        <f t="shared" si="11"/>
        <v>0</v>
      </c>
      <c r="G46" s="154"/>
      <c r="H46" s="154"/>
      <c r="I46" s="154">
        <f t="shared" si="12"/>
        <v>0</v>
      </c>
      <c r="J46" s="142"/>
    </row>
    <row r="47" spans="1:10" s="143" customFormat="1">
      <c r="A47" s="142"/>
      <c r="B47" s="148"/>
      <c r="C47" s="149"/>
      <c r="D47" s="156"/>
      <c r="E47" s="156"/>
      <c r="F47" s="156"/>
      <c r="G47" s="156"/>
      <c r="H47" s="156"/>
      <c r="I47" s="156"/>
      <c r="J47" s="142"/>
    </row>
    <row r="48" spans="1:10" s="147" customFormat="1" ht="24" customHeight="1">
      <c r="A48" s="146"/>
      <c r="B48" s="150"/>
      <c r="C48" s="151" t="s">
        <v>242</v>
      </c>
      <c r="D48" s="472">
        <f>+D12+D22+D31+D42</f>
        <v>20616000</v>
      </c>
      <c r="E48" s="472">
        <f t="shared" ref="E48:I48" si="13">+E12+E22+E31+E42</f>
        <v>12994950</v>
      </c>
      <c r="F48" s="472">
        <f t="shared" si="13"/>
        <v>33610950</v>
      </c>
      <c r="G48" s="472">
        <f t="shared" si="13"/>
        <v>32133090</v>
      </c>
      <c r="H48" s="472">
        <f t="shared" si="13"/>
        <v>32133090</v>
      </c>
      <c r="I48" s="472">
        <f t="shared" si="13"/>
        <v>1477860</v>
      </c>
      <c r="J48" s="146"/>
    </row>
    <row r="50" spans="4:9" ht="15.75">
      <c r="D50" s="157" t="str">
        <f>IF(D48=CAdmon!D22," ","ERROR")</f>
        <v xml:space="preserve"> </v>
      </c>
      <c r="E50" s="157" t="str">
        <f>IF(E48=CAdmon!E22," ","ERROR")</f>
        <v xml:space="preserve"> </v>
      </c>
      <c r="F50" s="157" t="str">
        <f>IF(F48=CAdmon!F22," ","ERROR")</f>
        <v xml:space="preserve"> </v>
      </c>
      <c r="G50" s="157" t="str">
        <f>IF(G48=CAdmon!G22," ","ERROR")</f>
        <v xml:space="preserve"> </v>
      </c>
      <c r="H50" s="157" t="str">
        <f>IF(H48=CAdmon!H22," ","ERROR")</f>
        <v xml:space="preserve"> </v>
      </c>
      <c r="I50" s="157" t="str">
        <f>IF(I48=CAdmon!I22," ","ERROR")</f>
        <v xml:space="preserve"> </v>
      </c>
    </row>
  </sheetData>
  <customSheetViews>
    <customSheetView guid="{F388B5A1-DF76-4934-8DC7-9C571D76D22E}" fitToPage="1" topLeftCell="B10">
      <selection activeCell="E24" sqref="E24"/>
      <pageMargins left="0.7" right="0.7" top="0.75" bottom="0.75" header="0.3" footer="0.3"/>
      <pageSetup scale="69" orientation="landscape" r:id="rId1"/>
    </customSheetView>
    <customSheetView guid="{7CC4DA3F-AD23-4DEB-9CA4-712614517CA7}" fitToPage="1" topLeftCell="B16">
      <selection activeCell="H25" sqref="H25"/>
      <pageMargins left="0.7" right="0.7" top="0.75" bottom="0.75" header="0.3" footer="0.3"/>
      <pageSetup scale="69" orientation="landscape" r:id="rId2"/>
    </customSheetView>
    <customSheetView guid="{A19AC32C-BD6E-4E9B-9A51-86B25DA28A61}" fitToPage="1" topLeftCell="B12">
      <selection activeCell="D32" sqref="D32"/>
      <pageMargins left="0.7" right="0.7" top="0.75" bottom="0.75" header="0.3" footer="0.3"/>
      <pageSetup scale="69" orientation="landscape" r:id="rId3"/>
    </customSheetView>
  </customSheetViews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4"/>
  <ignoredErrors>
    <ignoredError sqref="F22:F23 F31:F40 F42:F46 F25:F2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4"/>
  <sheetViews>
    <sheetView workbookViewId="0">
      <selection activeCell="F28" sqref="F28:G28"/>
    </sheetView>
  </sheetViews>
  <sheetFormatPr baseColWidth="10" defaultRowHeight="14.25"/>
  <cols>
    <col min="1" max="1" width="3" style="171" customWidth="1"/>
    <col min="2" max="2" width="18.5703125" style="171" customWidth="1"/>
    <col min="3" max="3" width="19" style="171" customWidth="1"/>
    <col min="4" max="7" width="11.42578125" style="171"/>
    <col min="8" max="8" width="13.42578125" style="171" customWidth="1"/>
    <col min="9" max="9" width="10" style="171" customWidth="1"/>
    <col min="10" max="10" width="3" style="171" customWidth="1"/>
    <col min="11" max="16384" width="11.42578125" style="171"/>
  </cols>
  <sheetData>
    <row r="1" spans="1:10">
      <c r="A1" s="170"/>
      <c r="B1" s="170"/>
      <c r="C1" s="170"/>
      <c r="D1" s="170"/>
      <c r="E1" s="170"/>
      <c r="F1" s="170"/>
      <c r="G1" s="170"/>
      <c r="H1" s="170"/>
      <c r="I1" s="170"/>
      <c r="J1" s="170"/>
    </row>
    <row r="2" spans="1:10">
      <c r="A2" s="170"/>
      <c r="B2" s="663" t="s">
        <v>420</v>
      </c>
      <c r="C2" s="664"/>
      <c r="D2" s="664"/>
      <c r="E2" s="664"/>
      <c r="F2" s="664"/>
      <c r="G2" s="664"/>
      <c r="H2" s="664"/>
      <c r="I2" s="665"/>
      <c r="J2" s="170"/>
    </row>
    <row r="3" spans="1:10">
      <c r="A3" s="170"/>
      <c r="B3" s="666" t="str">
        <f>+EA!C6</f>
        <v>INSTITUTO INMOBILIARIO DE DESARROLLO URBANO Y VIVIENDA DEL ESTADO DE TLAXCALA</v>
      </c>
      <c r="C3" s="667"/>
      <c r="D3" s="667"/>
      <c r="E3" s="667"/>
      <c r="F3" s="667"/>
      <c r="G3" s="667"/>
      <c r="H3" s="667"/>
      <c r="I3" s="668"/>
      <c r="J3" s="170"/>
    </row>
    <row r="4" spans="1:10">
      <c r="A4" s="170"/>
      <c r="B4" s="666" t="s">
        <v>181</v>
      </c>
      <c r="C4" s="667"/>
      <c r="D4" s="667"/>
      <c r="E4" s="667"/>
      <c r="F4" s="667"/>
      <c r="G4" s="667"/>
      <c r="H4" s="667"/>
      <c r="I4" s="668"/>
      <c r="J4" s="170"/>
    </row>
    <row r="5" spans="1:10">
      <c r="A5" s="170"/>
      <c r="B5" s="669" t="str">
        <f>+EA!B71</f>
        <v>Del 1 de enero al 31 de diciembre de 2015</v>
      </c>
      <c r="C5" s="670"/>
      <c r="D5" s="670"/>
      <c r="E5" s="670"/>
      <c r="F5" s="670"/>
      <c r="G5" s="670"/>
      <c r="H5" s="670"/>
      <c r="I5" s="671"/>
      <c r="J5" s="170"/>
    </row>
    <row r="6" spans="1:10">
      <c r="A6" s="170"/>
      <c r="B6" s="170"/>
      <c r="C6" s="170"/>
      <c r="D6" s="170"/>
      <c r="E6" s="170"/>
      <c r="F6" s="170"/>
      <c r="G6" s="170"/>
      <c r="H6" s="170"/>
      <c r="I6" s="170"/>
      <c r="J6" s="170"/>
    </row>
    <row r="7" spans="1:10">
      <c r="A7" s="170"/>
      <c r="B7" s="690" t="s">
        <v>329</v>
      </c>
      <c r="C7" s="690"/>
      <c r="D7" s="690" t="s">
        <v>330</v>
      </c>
      <c r="E7" s="690"/>
      <c r="F7" s="690" t="s">
        <v>331</v>
      </c>
      <c r="G7" s="690"/>
      <c r="H7" s="690" t="s">
        <v>332</v>
      </c>
      <c r="I7" s="690"/>
      <c r="J7" s="170"/>
    </row>
    <row r="8" spans="1:10">
      <c r="A8" s="170"/>
      <c r="B8" s="690"/>
      <c r="C8" s="690"/>
      <c r="D8" s="690" t="s">
        <v>333</v>
      </c>
      <c r="E8" s="690"/>
      <c r="F8" s="690" t="s">
        <v>334</v>
      </c>
      <c r="G8" s="690"/>
      <c r="H8" s="690" t="s">
        <v>335</v>
      </c>
      <c r="I8" s="690"/>
      <c r="J8" s="170"/>
    </row>
    <row r="9" spans="1:10">
      <c r="A9" s="170"/>
      <c r="B9" s="666" t="s">
        <v>336</v>
      </c>
      <c r="C9" s="667"/>
      <c r="D9" s="667"/>
      <c r="E9" s="667"/>
      <c r="F9" s="667"/>
      <c r="G9" s="667"/>
      <c r="H9" s="667"/>
      <c r="I9" s="668"/>
      <c r="J9" s="170"/>
    </row>
    <row r="10" spans="1:10">
      <c r="A10" s="170"/>
      <c r="B10" s="684"/>
      <c r="C10" s="684"/>
      <c r="D10" s="684"/>
      <c r="E10" s="684"/>
      <c r="F10" s="684"/>
      <c r="G10" s="684"/>
      <c r="H10" s="688">
        <f>+D10-F10</f>
        <v>0</v>
      </c>
      <c r="I10" s="689"/>
      <c r="J10" s="170"/>
    </row>
    <row r="11" spans="1:10">
      <c r="A11" s="170"/>
      <c r="B11" s="684"/>
      <c r="C11" s="684"/>
      <c r="D11" s="685"/>
      <c r="E11" s="685"/>
      <c r="F11" s="685"/>
      <c r="G11" s="685"/>
      <c r="H11" s="688">
        <f t="shared" ref="H11:H19" si="0">+D11-F11</f>
        <v>0</v>
      </c>
      <c r="I11" s="689"/>
      <c r="J11" s="170"/>
    </row>
    <row r="12" spans="1:10">
      <c r="A12" s="170"/>
      <c r="B12" s="684"/>
      <c r="C12" s="684"/>
      <c r="D12" s="685"/>
      <c r="E12" s="685"/>
      <c r="F12" s="685"/>
      <c r="G12" s="685"/>
      <c r="H12" s="688">
        <f t="shared" si="0"/>
        <v>0</v>
      </c>
      <c r="I12" s="689"/>
      <c r="J12" s="170"/>
    </row>
    <row r="13" spans="1:10">
      <c r="A13" s="170"/>
      <c r="B13" s="684"/>
      <c r="C13" s="684"/>
      <c r="D13" s="685"/>
      <c r="E13" s="685"/>
      <c r="F13" s="685"/>
      <c r="G13" s="685"/>
      <c r="H13" s="688">
        <f t="shared" si="0"/>
        <v>0</v>
      </c>
      <c r="I13" s="689"/>
      <c r="J13" s="170"/>
    </row>
    <row r="14" spans="1:10">
      <c r="A14" s="170"/>
      <c r="B14" s="684"/>
      <c r="C14" s="684"/>
      <c r="D14" s="685"/>
      <c r="E14" s="685"/>
      <c r="F14" s="685"/>
      <c r="G14" s="685"/>
      <c r="H14" s="688">
        <f t="shared" si="0"/>
        <v>0</v>
      </c>
      <c r="I14" s="689"/>
      <c r="J14" s="170"/>
    </row>
    <row r="15" spans="1:10">
      <c r="A15" s="170"/>
      <c r="B15" s="684"/>
      <c r="C15" s="684"/>
      <c r="D15" s="685"/>
      <c r="E15" s="685"/>
      <c r="F15" s="685"/>
      <c r="G15" s="685"/>
      <c r="H15" s="688">
        <f t="shared" si="0"/>
        <v>0</v>
      </c>
      <c r="I15" s="689"/>
      <c r="J15" s="170"/>
    </row>
    <row r="16" spans="1:10">
      <c r="A16" s="170"/>
      <c r="B16" s="684"/>
      <c r="C16" s="684"/>
      <c r="D16" s="685"/>
      <c r="E16" s="685"/>
      <c r="F16" s="685"/>
      <c r="G16" s="685"/>
      <c r="H16" s="688">
        <f t="shared" si="0"/>
        <v>0</v>
      </c>
      <c r="I16" s="689"/>
      <c r="J16" s="170"/>
    </row>
    <row r="17" spans="1:10">
      <c r="A17" s="170"/>
      <c r="B17" s="684"/>
      <c r="C17" s="684"/>
      <c r="D17" s="685"/>
      <c r="E17" s="685"/>
      <c r="F17" s="685"/>
      <c r="G17" s="685"/>
      <c r="H17" s="688">
        <f t="shared" si="0"/>
        <v>0</v>
      </c>
      <c r="I17" s="689"/>
      <c r="J17" s="170"/>
    </row>
    <row r="18" spans="1:10">
      <c r="A18" s="170"/>
      <c r="B18" s="684"/>
      <c r="C18" s="684"/>
      <c r="D18" s="685"/>
      <c r="E18" s="685"/>
      <c r="F18" s="685"/>
      <c r="G18" s="685"/>
      <c r="H18" s="688">
        <f t="shared" si="0"/>
        <v>0</v>
      </c>
      <c r="I18" s="689"/>
      <c r="J18" s="170"/>
    </row>
    <row r="19" spans="1:10">
      <c r="A19" s="170"/>
      <c r="B19" s="684" t="s">
        <v>337</v>
      </c>
      <c r="C19" s="684"/>
      <c r="D19" s="685">
        <f>SUM(D10:E18)</f>
        <v>0</v>
      </c>
      <c r="E19" s="685"/>
      <c r="F19" s="685">
        <f>SUM(F10:G18)</f>
        <v>0</v>
      </c>
      <c r="G19" s="685"/>
      <c r="H19" s="688">
        <f t="shared" si="0"/>
        <v>0</v>
      </c>
      <c r="I19" s="689"/>
      <c r="J19" s="170"/>
    </row>
    <row r="20" spans="1:10">
      <c r="A20" s="170"/>
      <c r="B20" s="684"/>
      <c r="C20" s="684"/>
      <c r="D20" s="684"/>
      <c r="E20" s="684"/>
      <c r="F20" s="684"/>
      <c r="G20" s="684"/>
      <c r="H20" s="684"/>
      <c r="I20" s="684"/>
      <c r="J20" s="170"/>
    </row>
    <row r="21" spans="1:10">
      <c r="A21" s="170"/>
      <c r="B21" s="666" t="s">
        <v>338</v>
      </c>
      <c r="C21" s="667"/>
      <c r="D21" s="667"/>
      <c r="E21" s="667"/>
      <c r="F21" s="667"/>
      <c r="G21" s="667"/>
      <c r="H21" s="667"/>
      <c r="I21" s="668"/>
      <c r="J21" s="170"/>
    </row>
    <row r="22" spans="1:10">
      <c r="A22" s="170"/>
      <c r="B22" s="684"/>
      <c r="C22" s="684"/>
      <c r="D22" s="684"/>
      <c r="E22" s="684"/>
      <c r="F22" s="684"/>
      <c r="G22" s="684"/>
      <c r="H22" s="684"/>
      <c r="I22" s="684"/>
      <c r="J22" s="170"/>
    </row>
    <row r="23" spans="1:10">
      <c r="A23" s="170"/>
      <c r="B23" s="684"/>
      <c r="C23" s="684"/>
      <c r="D23" s="685"/>
      <c r="E23" s="685"/>
      <c r="F23" s="685"/>
      <c r="G23" s="685"/>
      <c r="H23" s="688">
        <f>+D23-F23</f>
        <v>0</v>
      </c>
      <c r="I23" s="689"/>
      <c r="J23" s="170"/>
    </row>
    <row r="24" spans="1:10">
      <c r="A24" s="170"/>
      <c r="B24" s="684"/>
      <c r="C24" s="684"/>
      <c r="D24" s="685"/>
      <c r="E24" s="685"/>
      <c r="F24" s="685"/>
      <c r="G24" s="685"/>
      <c r="H24" s="688">
        <f>+D24-F24</f>
        <v>0</v>
      </c>
      <c r="I24" s="689"/>
      <c r="J24" s="170"/>
    </row>
    <row r="25" spans="1:10">
      <c r="A25" s="170"/>
      <c r="B25" s="684"/>
      <c r="C25" s="684"/>
      <c r="D25" s="685"/>
      <c r="E25" s="685"/>
      <c r="F25" s="685"/>
      <c r="G25" s="685"/>
      <c r="H25" s="688">
        <f t="shared" ref="H25:H30" si="1">+D25-F25</f>
        <v>0</v>
      </c>
      <c r="I25" s="689"/>
      <c r="J25" s="170"/>
    </row>
    <row r="26" spans="1:10">
      <c r="A26" s="170"/>
      <c r="B26" s="684"/>
      <c r="C26" s="684"/>
      <c r="D26" s="685"/>
      <c r="E26" s="685"/>
      <c r="F26" s="685"/>
      <c r="G26" s="685"/>
      <c r="H26" s="688">
        <f t="shared" si="1"/>
        <v>0</v>
      </c>
      <c r="I26" s="689"/>
      <c r="J26" s="170"/>
    </row>
    <row r="27" spans="1:10">
      <c r="A27" s="170"/>
      <c r="B27" s="684"/>
      <c r="C27" s="684"/>
      <c r="D27" s="685"/>
      <c r="E27" s="685"/>
      <c r="F27" s="685"/>
      <c r="G27" s="685"/>
      <c r="H27" s="688">
        <f t="shared" si="1"/>
        <v>0</v>
      </c>
      <c r="I27" s="689"/>
      <c r="J27" s="170"/>
    </row>
    <row r="28" spans="1:10">
      <c r="A28" s="170"/>
      <c r="B28" s="684"/>
      <c r="C28" s="684"/>
      <c r="D28" s="685"/>
      <c r="E28" s="685"/>
      <c r="F28" s="685"/>
      <c r="G28" s="685"/>
      <c r="H28" s="688">
        <f t="shared" si="1"/>
        <v>0</v>
      </c>
      <c r="I28" s="689"/>
      <c r="J28" s="170"/>
    </row>
    <row r="29" spans="1:10">
      <c r="A29" s="170"/>
      <c r="B29" s="684"/>
      <c r="C29" s="684"/>
      <c r="D29" s="685"/>
      <c r="E29" s="685"/>
      <c r="F29" s="685"/>
      <c r="G29" s="685"/>
      <c r="H29" s="688">
        <f t="shared" si="1"/>
        <v>0</v>
      </c>
      <c r="I29" s="689"/>
      <c r="J29" s="170"/>
    </row>
    <row r="30" spans="1:10">
      <c r="A30" s="170"/>
      <c r="B30" s="684"/>
      <c r="C30" s="684"/>
      <c r="D30" s="685"/>
      <c r="E30" s="685"/>
      <c r="F30" s="685"/>
      <c r="G30" s="685"/>
      <c r="H30" s="688">
        <f t="shared" si="1"/>
        <v>0</v>
      </c>
      <c r="I30" s="689"/>
      <c r="J30" s="170"/>
    </row>
    <row r="31" spans="1:10">
      <c r="A31" s="170"/>
      <c r="B31" s="684" t="s">
        <v>339</v>
      </c>
      <c r="C31" s="684"/>
      <c r="D31" s="685">
        <f>SUM(D22:E30)</f>
        <v>0</v>
      </c>
      <c r="E31" s="685"/>
      <c r="F31" s="685">
        <f>SUM(F22:G30)</f>
        <v>0</v>
      </c>
      <c r="G31" s="685"/>
      <c r="H31" s="685">
        <f>+D31-F31</f>
        <v>0</v>
      </c>
      <c r="I31" s="685"/>
      <c r="J31" s="170"/>
    </row>
    <row r="32" spans="1:10">
      <c r="A32" s="170"/>
      <c r="B32" s="684"/>
      <c r="C32" s="684"/>
      <c r="D32" s="685"/>
      <c r="E32" s="685"/>
      <c r="F32" s="685"/>
      <c r="G32" s="685"/>
      <c r="H32" s="685"/>
      <c r="I32" s="685"/>
      <c r="J32" s="170"/>
    </row>
    <row r="33" spans="1:10">
      <c r="A33" s="170"/>
      <c r="B33" s="686" t="s">
        <v>138</v>
      </c>
      <c r="C33" s="687"/>
      <c r="D33" s="688">
        <f>+D19+D31</f>
        <v>0</v>
      </c>
      <c r="E33" s="689"/>
      <c r="F33" s="688">
        <f>+F19+F31</f>
        <v>0</v>
      </c>
      <c r="G33" s="689"/>
      <c r="H33" s="688">
        <f>+H19+H31</f>
        <v>0</v>
      </c>
      <c r="I33" s="689"/>
      <c r="J33" s="170"/>
    </row>
    <row r="34" spans="1:10">
      <c r="A34" s="170"/>
      <c r="B34" s="170"/>
      <c r="C34" s="170"/>
      <c r="D34" s="170"/>
      <c r="E34" s="170"/>
      <c r="F34" s="170"/>
      <c r="G34" s="170"/>
      <c r="H34" s="170"/>
      <c r="I34" s="170"/>
      <c r="J34" s="170"/>
    </row>
  </sheetData>
  <customSheetViews>
    <customSheetView guid="{F388B5A1-DF76-4934-8DC7-9C571D76D22E}">
      <selection activeCell="F28" sqref="F28:G28"/>
      <pageMargins left="0.7" right="0.7" top="0.75" bottom="0.75" header="0.3" footer="0.3"/>
      <pageSetup orientation="landscape" r:id="rId1"/>
    </customSheetView>
    <customSheetView guid="{7CC4DA3F-AD23-4DEB-9CA4-712614517CA7}">
      <selection activeCell="F28" sqref="F28:G28"/>
      <pageMargins left="0.7" right="0.7" top="0.75" bottom="0.75" header="0.3" footer="0.3"/>
      <pageSetup orientation="landscape" r:id="rId2"/>
    </customSheetView>
    <customSheetView guid="{A19AC32C-BD6E-4E9B-9A51-86B25DA28A61}" topLeftCell="A9">
      <selection sqref="A1:I33"/>
      <pageMargins left="0.7" right="0.7" top="0.75" bottom="0.75" header="0.3" footer="0.3"/>
      <pageSetup orientation="landscape" r:id="rId3"/>
    </customSheetView>
  </customSheetViews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C35"/>
  <sheetViews>
    <sheetView workbookViewId="0">
      <selection activeCell="C37" sqref="C37"/>
    </sheetView>
  </sheetViews>
  <sheetFormatPr baseColWidth="10" defaultRowHeight="11.25"/>
  <cols>
    <col min="1" max="1" width="43.7109375" style="74" customWidth="1"/>
    <col min="2" max="2" width="28.85546875" style="74" customWidth="1"/>
    <col min="3" max="3" width="24.42578125" style="74" customWidth="1"/>
    <col min="4" max="16384" width="11.42578125" style="74"/>
  </cols>
  <sheetData>
    <row r="1" spans="1:3">
      <c r="A1" s="663" t="s">
        <v>420</v>
      </c>
      <c r="B1" s="664"/>
      <c r="C1" s="665"/>
    </row>
    <row r="2" spans="1:3">
      <c r="A2" s="666" t="str">
        <f>+EA!C6</f>
        <v>INSTITUTO INMOBILIARIO DE DESARROLLO URBANO Y VIVIENDA DEL ESTADO DE TLAXCALA</v>
      </c>
      <c r="B2" s="667"/>
      <c r="C2" s="668"/>
    </row>
    <row r="3" spans="1:3">
      <c r="A3" s="666" t="s">
        <v>340</v>
      </c>
      <c r="B3" s="667"/>
      <c r="C3" s="668"/>
    </row>
    <row r="4" spans="1:3">
      <c r="A4" s="669" t="str">
        <f>+EA!B71</f>
        <v>Del 1 de enero al 31 de diciembre de 2015</v>
      </c>
      <c r="B4" s="670"/>
      <c r="C4" s="671"/>
    </row>
    <row r="5" spans="1:3">
      <c r="A5" s="73"/>
      <c r="B5" s="73"/>
    </row>
    <row r="6" spans="1:3">
      <c r="A6" s="174" t="s">
        <v>329</v>
      </c>
      <c r="B6" s="174" t="s">
        <v>212</v>
      </c>
      <c r="C6" s="174" t="s">
        <v>239</v>
      </c>
    </row>
    <row r="7" spans="1:3">
      <c r="A7" s="691" t="s">
        <v>336</v>
      </c>
      <c r="B7" s="692"/>
      <c r="C7" s="693"/>
    </row>
    <row r="8" spans="1:3">
      <c r="A8" s="175"/>
      <c r="B8" s="175"/>
      <c r="C8" s="176"/>
    </row>
    <row r="9" spans="1:3">
      <c r="A9" s="175"/>
      <c r="B9" s="175"/>
      <c r="C9" s="176"/>
    </row>
    <row r="10" spans="1:3">
      <c r="A10" s="175"/>
      <c r="B10" s="175"/>
      <c r="C10" s="176"/>
    </row>
    <row r="11" spans="1:3">
      <c r="A11" s="175"/>
      <c r="B11" s="175"/>
      <c r="C11" s="176"/>
    </row>
    <row r="12" spans="1:3">
      <c r="A12" s="175"/>
      <c r="B12" s="175"/>
      <c r="C12" s="176"/>
    </row>
    <row r="13" spans="1:3">
      <c r="A13" s="175"/>
      <c r="B13" s="175"/>
      <c r="C13" s="176"/>
    </row>
    <row r="14" spans="1:3">
      <c r="A14" s="175"/>
      <c r="B14" s="175"/>
      <c r="C14" s="176"/>
    </row>
    <row r="15" spans="1:3">
      <c r="A15" s="175"/>
      <c r="B15" s="175"/>
      <c r="C15" s="176"/>
    </row>
    <row r="16" spans="1:3">
      <c r="A16" s="175"/>
      <c r="B16" s="175"/>
      <c r="C16" s="176"/>
    </row>
    <row r="17" spans="1:3">
      <c r="A17" s="175"/>
      <c r="B17" s="175"/>
      <c r="C17" s="176"/>
    </row>
    <row r="18" spans="1:3">
      <c r="A18" s="177" t="s">
        <v>341</v>
      </c>
      <c r="B18" s="175">
        <f>SUM(B8:B17)</f>
        <v>0</v>
      </c>
      <c r="C18" s="175">
        <f>SUM(C8:C17)</f>
        <v>0</v>
      </c>
    </row>
    <row r="19" spans="1:3">
      <c r="A19" s="175"/>
      <c r="B19" s="175"/>
      <c r="C19" s="176"/>
    </row>
    <row r="20" spans="1:3">
      <c r="A20" s="691" t="s">
        <v>338</v>
      </c>
      <c r="B20" s="692"/>
      <c r="C20" s="693"/>
    </row>
    <row r="21" spans="1:3">
      <c r="A21" s="175"/>
      <c r="B21" s="175"/>
      <c r="C21" s="176"/>
    </row>
    <row r="22" spans="1:3">
      <c r="A22" s="175"/>
      <c r="B22" s="175"/>
      <c r="C22" s="176"/>
    </row>
    <row r="23" spans="1:3">
      <c r="A23" s="175"/>
      <c r="B23" s="175"/>
      <c r="C23" s="176"/>
    </row>
    <row r="24" spans="1:3">
      <c r="A24" s="175"/>
      <c r="B24" s="175"/>
      <c r="C24" s="176"/>
    </row>
    <row r="25" spans="1:3">
      <c r="A25" s="175"/>
      <c r="B25" s="175"/>
      <c r="C25" s="176"/>
    </row>
    <row r="26" spans="1:3">
      <c r="A26" s="175"/>
      <c r="B26" s="175"/>
      <c r="C26" s="176"/>
    </row>
    <row r="27" spans="1:3">
      <c r="A27" s="175"/>
      <c r="B27" s="175"/>
      <c r="C27" s="176"/>
    </row>
    <row r="28" spans="1:3">
      <c r="A28" s="175"/>
      <c r="B28" s="175"/>
      <c r="C28" s="176"/>
    </row>
    <row r="29" spans="1:3">
      <c r="A29" s="175"/>
      <c r="B29" s="175"/>
      <c r="C29" s="176"/>
    </row>
    <row r="30" spans="1:3">
      <c r="A30" s="175"/>
      <c r="B30" s="175"/>
      <c r="C30" s="176"/>
    </row>
    <row r="31" spans="1:3">
      <c r="A31" s="175"/>
      <c r="B31" s="175"/>
      <c r="C31" s="176"/>
    </row>
    <row r="32" spans="1:3">
      <c r="A32" s="175"/>
      <c r="B32" s="175"/>
      <c r="C32" s="176"/>
    </row>
    <row r="33" spans="1:3">
      <c r="A33" s="177" t="s">
        <v>342</v>
      </c>
      <c r="B33" s="175">
        <f>SUM(B21:B32)</f>
        <v>0</v>
      </c>
      <c r="C33" s="175">
        <f>SUM(C21:C32)</f>
        <v>0</v>
      </c>
    </row>
    <row r="34" spans="1:3">
      <c r="A34" s="175"/>
      <c r="B34" s="175"/>
      <c r="C34" s="176"/>
    </row>
    <row r="35" spans="1:3">
      <c r="A35" s="177" t="s">
        <v>138</v>
      </c>
      <c r="B35" s="178">
        <f>+B18+B33</f>
        <v>0</v>
      </c>
      <c r="C35" s="178">
        <f>+C18+C33</f>
        <v>0</v>
      </c>
    </row>
  </sheetData>
  <customSheetViews>
    <customSheetView guid="{F388B5A1-DF76-4934-8DC7-9C571D76D22E}">
      <selection activeCell="C37" sqref="C37"/>
      <pageMargins left="0.7" right="0.7" top="0.75" bottom="0.75" header="0.3" footer="0.3"/>
      <pageSetup orientation="landscape" r:id="rId1"/>
    </customSheetView>
    <customSheetView guid="{7CC4DA3F-AD23-4DEB-9CA4-712614517CA7}">
      <selection activeCell="C37" sqref="C37"/>
      <pageMargins left="0.7" right="0.7" top="0.75" bottom="0.75" header="0.3" footer="0.3"/>
      <pageSetup orientation="landscape" r:id="rId2"/>
    </customSheetView>
    <customSheetView guid="{A19AC32C-BD6E-4E9B-9A51-86B25DA28A61}">
      <selection sqref="A1:C35"/>
      <pageMargins left="0.7" right="0.7" top="0.75" bottom="0.75" header="0.3" footer="0.3"/>
      <pageSetup orientation="landscape" r:id="rId3"/>
    </customSheetView>
  </customSheetViews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K43"/>
  <sheetViews>
    <sheetView topLeftCell="A16" workbookViewId="0">
      <selection activeCell="M26" sqref="M26"/>
    </sheetView>
  </sheetViews>
  <sheetFormatPr baseColWidth="10" defaultRowHeight="15"/>
  <cols>
    <col min="1" max="1" width="2.140625" style="112" customWidth="1"/>
    <col min="2" max="3" width="3.7109375" style="74" customWidth="1"/>
    <col min="4" max="4" width="65.7109375" style="74" customWidth="1"/>
    <col min="5" max="5" width="12.7109375" style="74" customWidth="1"/>
    <col min="6" max="6" width="14.28515625" style="74" customWidth="1"/>
    <col min="7" max="8" width="12.7109375" style="74" customWidth="1"/>
    <col min="9" max="9" width="11.42578125" style="74" customWidth="1"/>
    <col min="10" max="10" width="12.85546875" style="74" customWidth="1"/>
    <col min="11" max="11" width="3.140625" style="112" customWidth="1"/>
  </cols>
  <sheetData>
    <row r="1" spans="2:10" s="112" customFormat="1" ht="6.75" customHeight="1">
      <c r="B1" s="73"/>
      <c r="C1" s="73"/>
      <c r="D1" s="73"/>
      <c r="E1" s="73"/>
      <c r="F1" s="73"/>
      <c r="G1" s="73"/>
      <c r="H1" s="73"/>
      <c r="I1" s="73"/>
    </row>
    <row r="2" spans="2:10">
      <c r="B2" s="663" t="s">
        <v>420</v>
      </c>
      <c r="C2" s="664"/>
      <c r="D2" s="664"/>
      <c r="E2" s="664"/>
      <c r="F2" s="664"/>
      <c r="G2" s="664"/>
      <c r="H2" s="664"/>
      <c r="I2" s="664"/>
      <c r="J2" s="665"/>
    </row>
    <row r="3" spans="2:10">
      <c r="B3" s="663" t="str">
        <f>+EA!C6</f>
        <v>INSTITUTO INMOBILIARIO DE DESARROLLO URBANO Y VIVIENDA DEL ESTADO DE TLAXCALA</v>
      </c>
      <c r="C3" s="664"/>
      <c r="D3" s="664"/>
      <c r="E3" s="664"/>
      <c r="F3" s="664"/>
      <c r="G3" s="664"/>
      <c r="H3" s="664"/>
      <c r="I3" s="664"/>
      <c r="J3" s="665"/>
    </row>
    <row r="4" spans="2:10">
      <c r="B4" s="666" t="s">
        <v>343</v>
      </c>
      <c r="C4" s="667"/>
      <c r="D4" s="667"/>
      <c r="E4" s="667"/>
      <c r="F4" s="667"/>
      <c r="G4" s="667"/>
      <c r="H4" s="667"/>
      <c r="I4" s="667"/>
      <c r="J4" s="668"/>
    </row>
    <row r="5" spans="2:10">
      <c r="B5" s="669" t="str">
        <f>+EA!B71</f>
        <v>Del 1 de enero al 31 de diciembre de 2015</v>
      </c>
      <c r="C5" s="670"/>
      <c r="D5" s="670"/>
      <c r="E5" s="670"/>
      <c r="F5" s="670"/>
      <c r="G5" s="670"/>
      <c r="H5" s="670"/>
      <c r="I5" s="670"/>
      <c r="J5" s="671"/>
    </row>
    <row r="6" spans="2:10" s="112" customFormat="1" ht="2.25" customHeight="1">
      <c r="B6" s="158"/>
      <c r="C6" s="158"/>
      <c r="D6" s="158"/>
      <c r="E6" s="158"/>
      <c r="F6" s="158"/>
      <c r="G6" s="158"/>
      <c r="H6" s="158"/>
      <c r="I6" s="158"/>
      <c r="J6" s="158"/>
    </row>
    <row r="7" spans="2:10">
      <c r="B7" s="674" t="s">
        <v>76</v>
      </c>
      <c r="C7" s="701"/>
      <c r="D7" s="675"/>
      <c r="E7" s="673" t="s">
        <v>244</v>
      </c>
      <c r="F7" s="673"/>
      <c r="G7" s="673"/>
      <c r="H7" s="673"/>
      <c r="I7" s="673"/>
      <c r="J7" s="673" t="s">
        <v>236</v>
      </c>
    </row>
    <row r="8" spans="2:10" ht="22.5">
      <c r="B8" s="676"/>
      <c r="C8" s="702"/>
      <c r="D8" s="677"/>
      <c r="E8" s="113" t="s">
        <v>237</v>
      </c>
      <c r="F8" s="113" t="s">
        <v>238</v>
      </c>
      <c r="G8" s="113" t="s">
        <v>211</v>
      </c>
      <c r="H8" s="113" t="s">
        <v>212</v>
      </c>
      <c r="I8" s="113" t="s">
        <v>239</v>
      </c>
      <c r="J8" s="673"/>
    </row>
    <row r="9" spans="2:10" ht="15.75" customHeight="1">
      <c r="B9" s="678"/>
      <c r="C9" s="703"/>
      <c r="D9" s="679"/>
      <c r="E9" s="113">
        <v>1</v>
      </c>
      <c r="F9" s="113">
        <v>2</v>
      </c>
      <c r="G9" s="113" t="s">
        <v>240</v>
      </c>
      <c r="H9" s="113">
        <v>4</v>
      </c>
      <c r="I9" s="113">
        <v>5</v>
      </c>
      <c r="J9" s="113" t="s">
        <v>241</v>
      </c>
    </row>
    <row r="10" spans="2:10" ht="15" customHeight="1">
      <c r="B10" s="696" t="s">
        <v>344</v>
      </c>
      <c r="C10" s="697"/>
      <c r="D10" s="698"/>
      <c r="E10" s="163"/>
      <c r="F10" s="133"/>
      <c r="G10" s="133"/>
      <c r="H10" s="133"/>
      <c r="I10" s="133"/>
      <c r="J10" s="133"/>
    </row>
    <row r="11" spans="2:10">
      <c r="B11" s="114"/>
      <c r="C11" s="694" t="s">
        <v>345</v>
      </c>
      <c r="D11" s="695"/>
      <c r="E11" s="475">
        <f>+E12+E13</f>
        <v>20616000</v>
      </c>
      <c r="F11" s="475">
        <f>+F12+F13</f>
        <v>12994950.01</v>
      </c>
      <c r="G11" s="466">
        <f>+E11+F11</f>
        <v>33610950.009999998</v>
      </c>
      <c r="H11" s="475">
        <f t="shared" ref="H11" si="0">+H12+H13</f>
        <v>32133090</v>
      </c>
      <c r="I11" s="475">
        <f>+I12+I13</f>
        <v>32133090</v>
      </c>
      <c r="J11" s="466">
        <f>+G11-H11</f>
        <v>1477860.0099999979</v>
      </c>
    </row>
    <row r="12" spans="2:10">
      <c r="B12" s="114"/>
      <c r="C12" s="159"/>
      <c r="D12" s="115" t="s">
        <v>346</v>
      </c>
      <c r="E12" s="476">
        <f>CAdmon!D12</f>
        <v>20616000</v>
      </c>
      <c r="F12" s="444">
        <f>CAdmon!E12</f>
        <v>12994950.01</v>
      </c>
      <c r="G12" s="444">
        <f>+E12+F12</f>
        <v>33610950.009999998</v>
      </c>
      <c r="H12" s="444">
        <f>CAdmon!G12</f>
        <v>32133090</v>
      </c>
      <c r="I12" s="444">
        <f>CAdmon!H12</f>
        <v>32133090</v>
      </c>
      <c r="J12" s="444">
        <f t="shared" ref="J12:J39" si="1">+G12-H12</f>
        <v>1477860.0099999979</v>
      </c>
    </row>
    <row r="13" spans="2:10">
      <c r="B13" s="114"/>
      <c r="C13" s="159"/>
      <c r="D13" s="115" t="s">
        <v>347</v>
      </c>
      <c r="E13" s="163"/>
      <c r="F13" s="133"/>
      <c r="G13" s="133">
        <f t="shared" ref="G13:G39" si="2">+E13+F13</f>
        <v>0</v>
      </c>
      <c r="H13" s="133"/>
      <c r="I13" s="133"/>
      <c r="J13" s="133">
        <f t="shared" si="1"/>
        <v>0</v>
      </c>
    </row>
    <row r="14" spans="2:10">
      <c r="B14" s="114"/>
      <c r="C14" s="694" t="s">
        <v>348</v>
      </c>
      <c r="D14" s="695"/>
      <c r="E14" s="179">
        <f>SUM(E15:E22)</f>
        <v>0</v>
      </c>
      <c r="F14" s="179">
        <f>SUM(F15:F22)</f>
        <v>0</v>
      </c>
      <c r="G14" s="138">
        <f t="shared" si="2"/>
        <v>0</v>
      </c>
      <c r="H14" s="179">
        <f t="shared" ref="H14:I14" si="3">SUM(H15:H22)</f>
        <v>0</v>
      </c>
      <c r="I14" s="179">
        <f t="shared" si="3"/>
        <v>0</v>
      </c>
      <c r="J14" s="138">
        <f t="shared" si="1"/>
        <v>0</v>
      </c>
    </row>
    <row r="15" spans="2:10">
      <c r="B15" s="114"/>
      <c r="C15" s="159"/>
      <c r="D15" s="115" t="s">
        <v>349</v>
      </c>
      <c r="E15" s="163"/>
      <c r="F15" s="133"/>
      <c r="G15" s="133">
        <f t="shared" si="2"/>
        <v>0</v>
      </c>
      <c r="H15" s="133"/>
      <c r="I15" s="133"/>
      <c r="J15" s="133">
        <f t="shared" si="1"/>
        <v>0</v>
      </c>
    </row>
    <row r="16" spans="2:10">
      <c r="B16" s="114"/>
      <c r="C16" s="159"/>
      <c r="D16" s="115" t="s">
        <v>350</v>
      </c>
      <c r="E16" s="163"/>
      <c r="F16" s="133"/>
      <c r="G16" s="133">
        <f t="shared" si="2"/>
        <v>0</v>
      </c>
      <c r="H16" s="133"/>
      <c r="I16" s="133"/>
      <c r="J16" s="133">
        <f t="shared" si="1"/>
        <v>0</v>
      </c>
    </row>
    <row r="17" spans="2:10">
      <c r="B17" s="114"/>
      <c r="C17" s="159"/>
      <c r="D17" s="115" t="s">
        <v>351</v>
      </c>
      <c r="E17" s="163"/>
      <c r="F17" s="133"/>
      <c r="G17" s="133">
        <f t="shared" si="2"/>
        <v>0</v>
      </c>
      <c r="H17" s="133"/>
      <c r="I17" s="133"/>
      <c r="J17" s="133">
        <f t="shared" si="1"/>
        <v>0</v>
      </c>
    </row>
    <row r="18" spans="2:10">
      <c r="B18" s="114"/>
      <c r="C18" s="159"/>
      <c r="D18" s="115" t="s">
        <v>352</v>
      </c>
      <c r="E18" s="163"/>
      <c r="F18" s="133"/>
      <c r="G18" s="133">
        <f t="shared" si="2"/>
        <v>0</v>
      </c>
      <c r="H18" s="133"/>
      <c r="I18" s="133"/>
      <c r="J18" s="133">
        <f t="shared" si="1"/>
        <v>0</v>
      </c>
    </row>
    <row r="19" spans="2:10">
      <c r="B19" s="114"/>
      <c r="C19" s="159"/>
      <c r="D19" s="115" t="s">
        <v>353</v>
      </c>
      <c r="E19" s="163"/>
      <c r="F19" s="133"/>
      <c r="G19" s="133">
        <f t="shared" si="2"/>
        <v>0</v>
      </c>
      <c r="H19" s="133"/>
      <c r="I19" s="133"/>
      <c r="J19" s="133">
        <f t="shared" si="1"/>
        <v>0</v>
      </c>
    </row>
    <row r="20" spans="2:10">
      <c r="B20" s="114"/>
      <c r="C20" s="159"/>
      <c r="D20" s="115" t="s">
        <v>354</v>
      </c>
      <c r="E20" s="163"/>
      <c r="F20" s="133"/>
      <c r="G20" s="133">
        <f t="shared" si="2"/>
        <v>0</v>
      </c>
      <c r="H20" s="133"/>
      <c r="I20" s="133"/>
      <c r="J20" s="133">
        <f t="shared" si="1"/>
        <v>0</v>
      </c>
    </row>
    <row r="21" spans="2:10">
      <c r="B21" s="114"/>
      <c r="C21" s="159"/>
      <c r="D21" s="115" t="s">
        <v>355</v>
      </c>
      <c r="E21" s="163"/>
      <c r="F21" s="133"/>
      <c r="G21" s="133">
        <f t="shared" si="2"/>
        <v>0</v>
      </c>
      <c r="H21" s="133"/>
      <c r="I21" s="133"/>
      <c r="J21" s="133">
        <f t="shared" si="1"/>
        <v>0</v>
      </c>
    </row>
    <row r="22" spans="2:10">
      <c r="B22" s="114"/>
      <c r="C22" s="159"/>
      <c r="D22" s="115" t="s">
        <v>356</v>
      </c>
      <c r="E22" s="163"/>
      <c r="F22" s="133"/>
      <c r="G22" s="133">
        <f t="shared" si="2"/>
        <v>0</v>
      </c>
      <c r="H22" s="133"/>
      <c r="I22" s="133"/>
      <c r="J22" s="133">
        <f t="shared" si="1"/>
        <v>0</v>
      </c>
    </row>
    <row r="23" spans="2:10">
      <c r="B23" s="114"/>
      <c r="C23" s="694" t="s">
        <v>357</v>
      </c>
      <c r="D23" s="695"/>
      <c r="E23" s="179">
        <f>SUM(E24:E26)</f>
        <v>0</v>
      </c>
      <c r="F23" s="179">
        <f>SUM(F24:F26)</f>
        <v>0</v>
      </c>
      <c r="G23" s="138">
        <f t="shared" si="2"/>
        <v>0</v>
      </c>
      <c r="H23" s="179">
        <f t="shared" ref="H23:I23" si="4">SUM(H24:H26)</f>
        <v>0</v>
      </c>
      <c r="I23" s="179">
        <f t="shared" si="4"/>
        <v>0</v>
      </c>
      <c r="J23" s="138">
        <f t="shared" si="1"/>
        <v>0</v>
      </c>
    </row>
    <row r="24" spans="2:10">
      <c r="B24" s="114"/>
      <c r="C24" s="159"/>
      <c r="D24" s="115" t="s">
        <v>358</v>
      </c>
      <c r="E24" s="163"/>
      <c r="F24" s="133"/>
      <c r="G24" s="133">
        <f t="shared" si="2"/>
        <v>0</v>
      </c>
      <c r="H24" s="133"/>
      <c r="I24" s="133"/>
      <c r="J24" s="133">
        <f t="shared" si="1"/>
        <v>0</v>
      </c>
    </row>
    <row r="25" spans="2:10">
      <c r="B25" s="114"/>
      <c r="C25" s="159"/>
      <c r="D25" s="115" t="s">
        <v>359</v>
      </c>
      <c r="E25" s="163"/>
      <c r="F25" s="133"/>
      <c r="G25" s="133">
        <f t="shared" si="2"/>
        <v>0</v>
      </c>
      <c r="H25" s="133"/>
      <c r="I25" s="133"/>
      <c r="J25" s="133">
        <f t="shared" si="1"/>
        <v>0</v>
      </c>
    </row>
    <row r="26" spans="2:10">
      <c r="B26" s="114"/>
      <c r="C26" s="159"/>
      <c r="D26" s="115" t="s">
        <v>360</v>
      </c>
      <c r="E26" s="163"/>
      <c r="F26" s="133"/>
      <c r="G26" s="133">
        <f t="shared" si="2"/>
        <v>0</v>
      </c>
      <c r="H26" s="133"/>
      <c r="I26" s="133"/>
      <c r="J26" s="133">
        <f t="shared" si="1"/>
        <v>0</v>
      </c>
    </row>
    <row r="27" spans="2:10">
      <c r="B27" s="114"/>
      <c r="C27" s="694" t="s">
        <v>361</v>
      </c>
      <c r="D27" s="695"/>
      <c r="E27" s="179">
        <f>SUM(E28:E29)</f>
        <v>0</v>
      </c>
      <c r="F27" s="179">
        <f>SUM(F28:F29)</f>
        <v>0</v>
      </c>
      <c r="G27" s="138">
        <f t="shared" si="2"/>
        <v>0</v>
      </c>
      <c r="H27" s="179">
        <f t="shared" ref="H27:I27" si="5">SUM(H28:H29)</f>
        <v>0</v>
      </c>
      <c r="I27" s="179">
        <f t="shared" si="5"/>
        <v>0</v>
      </c>
      <c r="J27" s="138">
        <f t="shared" si="1"/>
        <v>0</v>
      </c>
    </row>
    <row r="28" spans="2:10">
      <c r="B28" s="114"/>
      <c r="C28" s="159"/>
      <c r="D28" s="115" t="s">
        <v>362</v>
      </c>
      <c r="E28" s="163"/>
      <c r="F28" s="133"/>
      <c r="G28" s="133">
        <f t="shared" si="2"/>
        <v>0</v>
      </c>
      <c r="H28" s="133"/>
      <c r="I28" s="133"/>
      <c r="J28" s="133">
        <f t="shared" si="1"/>
        <v>0</v>
      </c>
    </row>
    <row r="29" spans="2:10">
      <c r="B29" s="114"/>
      <c r="C29" s="159"/>
      <c r="D29" s="115" t="s">
        <v>363</v>
      </c>
      <c r="E29" s="163"/>
      <c r="F29" s="133"/>
      <c r="G29" s="133">
        <f t="shared" si="2"/>
        <v>0</v>
      </c>
      <c r="H29" s="133"/>
      <c r="I29" s="133"/>
      <c r="J29" s="133">
        <f t="shared" si="1"/>
        <v>0</v>
      </c>
    </row>
    <row r="30" spans="2:10">
      <c r="B30" s="114"/>
      <c r="C30" s="694" t="s">
        <v>364</v>
      </c>
      <c r="D30" s="695"/>
      <c r="E30" s="179">
        <f>SUM(E31:E34)</f>
        <v>0</v>
      </c>
      <c r="F30" s="179">
        <f>SUM(F31:F34)</f>
        <v>0</v>
      </c>
      <c r="G30" s="138">
        <f t="shared" si="2"/>
        <v>0</v>
      </c>
      <c r="H30" s="179">
        <f t="shared" ref="H30:I30" si="6">SUM(H31:H34)</f>
        <v>0</v>
      </c>
      <c r="I30" s="179">
        <f t="shared" si="6"/>
        <v>0</v>
      </c>
      <c r="J30" s="138">
        <f t="shared" si="1"/>
        <v>0</v>
      </c>
    </row>
    <row r="31" spans="2:10">
      <c r="B31" s="114"/>
      <c r="C31" s="159"/>
      <c r="D31" s="115" t="s">
        <v>365</v>
      </c>
      <c r="E31" s="163"/>
      <c r="F31" s="133"/>
      <c r="G31" s="133">
        <f t="shared" si="2"/>
        <v>0</v>
      </c>
      <c r="H31" s="133"/>
      <c r="I31" s="133"/>
      <c r="J31" s="133">
        <f t="shared" si="1"/>
        <v>0</v>
      </c>
    </row>
    <row r="32" spans="2:10">
      <c r="B32" s="114"/>
      <c r="C32" s="159"/>
      <c r="D32" s="115" t="s">
        <v>366</v>
      </c>
      <c r="E32" s="163"/>
      <c r="F32" s="133"/>
      <c r="G32" s="133">
        <f t="shared" si="2"/>
        <v>0</v>
      </c>
      <c r="H32" s="133"/>
      <c r="I32" s="133"/>
      <c r="J32" s="133">
        <f t="shared" si="1"/>
        <v>0</v>
      </c>
    </row>
    <row r="33" spans="1:11">
      <c r="B33" s="114"/>
      <c r="C33" s="159"/>
      <c r="D33" s="115" t="s">
        <v>367</v>
      </c>
      <c r="E33" s="163"/>
      <c r="F33" s="133"/>
      <c r="G33" s="133">
        <f t="shared" si="2"/>
        <v>0</v>
      </c>
      <c r="H33" s="133"/>
      <c r="I33" s="133"/>
      <c r="J33" s="133">
        <f t="shared" si="1"/>
        <v>0</v>
      </c>
    </row>
    <row r="34" spans="1:11">
      <c r="B34" s="114"/>
      <c r="C34" s="159"/>
      <c r="D34" s="115" t="s">
        <v>368</v>
      </c>
      <c r="E34" s="163"/>
      <c r="F34" s="133"/>
      <c r="G34" s="133">
        <f t="shared" si="2"/>
        <v>0</v>
      </c>
      <c r="H34" s="133"/>
      <c r="I34" s="133"/>
      <c r="J34" s="133">
        <f t="shared" si="1"/>
        <v>0</v>
      </c>
    </row>
    <row r="35" spans="1:11">
      <c r="B35" s="114"/>
      <c r="C35" s="694" t="s">
        <v>369</v>
      </c>
      <c r="D35" s="695"/>
      <c r="E35" s="179">
        <f>SUM(E36)</f>
        <v>0</v>
      </c>
      <c r="F35" s="179">
        <f>SUM(F36)</f>
        <v>0</v>
      </c>
      <c r="G35" s="138">
        <f t="shared" si="2"/>
        <v>0</v>
      </c>
      <c r="H35" s="179">
        <f t="shared" ref="H35:I35" si="7">SUM(H36)</f>
        <v>0</v>
      </c>
      <c r="I35" s="179">
        <f t="shared" si="7"/>
        <v>0</v>
      </c>
      <c r="J35" s="138">
        <f t="shared" si="1"/>
        <v>0</v>
      </c>
    </row>
    <row r="36" spans="1:11">
      <c r="B36" s="114"/>
      <c r="C36" s="159"/>
      <c r="D36" s="115" t="s">
        <v>370</v>
      </c>
      <c r="E36" s="163"/>
      <c r="F36" s="133"/>
      <c r="G36" s="133">
        <f t="shared" si="2"/>
        <v>0</v>
      </c>
      <c r="H36" s="133"/>
      <c r="I36" s="133"/>
      <c r="J36" s="133">
        <f t="shared" si="1"/>
        <v>0</v>
      </c>
    </row>
    <row r="37" spans="1:11" ht="15" customHeight="1">
      <c r="B37" s="696" t="s">
        <v>371</v>
      </c>
      <c r="C37" s="697"/>
      <c r="D37" s="698"/>
      <c r="E37" s="163"/>
      <c r="F37" s="133"/>
      <c r="G37" s="133">
        <f t="shared" si="2"/>
        <v>0</v>
      </c>
      <c r="H37" s="133"/>
      <c r="I37" s="133"/>
      <c r="J37" s="133">
        <f t="shared" si="1"/>
        <v>0</v>
      </c>
    </row>
    <row r="38" spans="1:11" ht="15" customHeight="1">
      <c r="B38" s="696" t="s">
        <v>372</v>
      </c>
      <c r="C38" s="697"/>
      <c r="D38" s="698"/>
      <c r="E38" s="163"/>
      <c r="F38" s="133"/>
      <c r="G38" s="133">
        <f t="shared" si="2"/>
        <v>0</v>
      </c>
      <c r="H38" s="133"/>
      <c r="I38" s="133"/>
      <c r="J38" s="133">
        <f t="shared" si="1"/>
        <v>0</v>
      </c>
    </row>
    <row r="39" spans="1:11" ht="15.75" customHeight="1">
      <c r="B39" s="696" t="s">
        <v>373</v>
      </c>
      <c r="C39" s="697"/>
      <c r="D39" s="698"/>
      <c r="E39" s="163"/>
      <c r="F39" s="133"/>
      <c r="G39" s="133">
        <f t="shared" si="2"/>
        <v>0</v>
      </c>
      <c r="H39" s="133"/>
      <c r="I39" s="133"/>
      <c r="J39" s="133">
        <f t="shared" si="1"/>
        <v>0</v>
      </c>
    </row>
    <row r="40" spans="1:11">
      <c r="B40" s="160"/>
      <c r="C40" s="161"/>
      <c r="D40" s="162"/>
      <c r="E40" s="164"/>
      <c r="F40" s="165"/>
      <c r="G40" s="165"/>
      <c r="H40" s="165"/>
      <c r="I40" s="165"/>
      <c r="J40" s="165"/>
    </row>
    <row r="41" spans="1:11" s="124" customFormat="1">
      <c r="A41" s="121"/>
      <c r="B41" s="139"/>
      <c r="C41" s="699" t="s">
        <v>242</v>
      </c>
      <c r="D41" s="700"/>
      <c r="E41" s="446">
        <f>+E11+E14+E23+E27+E30+E35+E37+E38+E39</f>
        <v>20616000</v>
      </c>
      <c r="F41" s="446">
        <f t="shared" ref="F41:J41" si="8">+F11+F14+F23+F27+F30+F35+F37+F38+F39</f>
        <v>12994950.01</v>
      </c>
      <c r="G41" s="446">
        <f t="shared" si="8"/>
        <v>33610950.009999998</v>
      </c>
      <c r="H41" s="446">
        <f t="shared" si="8"/>
        <v>32133090</v>
      </c>
      <c r="I41" s="446">
        <f t="shared" si="8"/>
        <v>32133090</v>
      </c>
      <c r="J41" s="446">
        <f t="shared" si="8"/>
        <v>1477860.0099999979</v>
      </c>
      <c r="K41" s="121"/>
    </row>
    <row r="42" spans="1:11">
      <c r="B42" s="73"/>
      <c r="C42" s="73"/>
      <c r="D42" s="73"/>
      <c r="E42" s="73"/>
      <c r="F42" s="73"/>
      <c r="G42" s="73"/>
      <c r="H42" s="73"/>
      <c r="I42" s="73"/>
      <c r="J42" s="73"/>
    </row>
    <row r="43" spans="1:11">
      <c r="B43" s="73"/>
      <c r="C43" s="73"/>
      <c r="D43" s="73"/>
      <c r="E43" s="73"/>
      <c r="F43" s="73"/>
      <c r="G43" s="73"/>
      <c r="H43" s="73"/>
      <c r="I43" s="73"/>
      <c r="J43" s="73"/>
    </row>
  </sheetData>
  <customSheetViews>
    <customSheetView guid="{F388B5A1-DF76-4934-8DC7-9C571D76D22E}" fitToPage="1" topLeftCell="A16">
      <selection activeCell="M26" sqref="M26"/>
      <pageMargins left="0.7" right="0.7" top="0.75" bottom="0.75" header="0.3" footer="0.3"/>
      <pageSetup scale="78" fitToHeight="0" orientation="landscape" r:id="rId1"/>
    </customSheetView>
    <customSheetView guid="{7CC4DA3F-AD23-4DEB-9CA4-712614517CA7}" fitToPage="1">
      <selection activeCell="H12" sqref="H12"/>
      <pageMargins left="0.7" right="0.7" top="0.75" bottom="0.75" header="0.3" footer="0.3"/>
      <pageSetup scale="78" fitToHeight="0" orientation="landscape" r:id="rId2"/>
    </customSheetView>
    <customSheetView guid="{A19AC32C-BD6E-4E9B-9A51-86B25DA28A61}" fitToPage="1">
      <selection activeCell="F25" sqref="F25:F26"/>
      <pageMargins left="0.7" right="0.7" top="0.75" bottom="0.75" header="0.3" footer="0.3"/>
      <pageSetup scale="78" fitToHeight="0" orientation="landscape" r:id="rId3"/>
    </customSheetView>
  </customSheetViews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4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F36"/>
  <sheetViews>
    <sheetView workbookViewId="0">
      <selection activeCell="I17" sqref="I17"/>
    </sheetView>
  </sheetViews>
  <sheetFormatPr baseColWidth="10" defaultRowHeight="15"/>
  <cols>
    <col min="1" max="1" width="1.140625" customWidth="1"/>
    <col min="2" max="2" width="57" customWidth="1"/>
    <col min="6" max="6" width="4.28515625" style="112" customWidth="1"/>
  </cols>
  <sheetData>
    <row r="1" spans="1:5">
      <c r="A1" s="663" t="str">
        <f>+EA!C6</f>
        <v>INSTITUTO INMOBILIARIO DE DESARROLLO URBANO Y VIVIENDA DEL ESTADO DE TLAXCALA</v>
      </c>
      <c r="B1" s="664"/>
      <c r="C1" s="664"/>
      <c r="D1" s="664"/>
      <c r="E1" s="664"/>
    </row>
    <row r="2" spans="1:5">
      <c r="A2" s="666" t="s">
        <v>374</v>
      </c>
      <c r="B2" s="667"/>
      <c r="C2" s="667"/>
      <c r="D2" s="667"/>
      <c r="E2" s="667"/>
    </row>
    <row r="3" spans="1:5">
      <c r="A3" s="669" t="str">
        <f>+EA!B71</f>
        <v>Del 1 de enero al 31 de diciembre de 2015</v>
      </c>
      <c r="B3" s="670"/>
      <c r="C3" s="670"/>
      <c r="D3" s="670"/>
      <c r="E3" s="670"/>
    </row>
    <row r="4" spans="1:5" ht="6" customHeight="1">
      <c r="A4" s="73"/>
      <c r="B4" s="73"/>
      <c r="C4" s="73"/>
      <c r="D4" s="73"/>
      <c r="E4" s="73"/>
    </row>
    <row r="5" spans="1:5">
      <c r="A5" s="672" t="s">
        <v>76</v>
      </c>
      <c r="B5" s="672"/>
      <c r="C5" s="113" t="s">
        <v>209</v>
      </c>
      <c r="D5" s="113" t="s">
        <v>212</v>
      </c>
      <c r="E5" s="113" t="s">
        <v>375</v>
      </c>
    </row>
    <row r="6" spans="1:5" ht="5.25" customHeight="1" thickBot="1">
      <c r="A6" s="126"/>
      <c r="B6" s="127"/>
      <c r="C6" s="128"/>
      <c r="D6" s="128"/>
      <c r="E6" s="128"/>
    </row>
    <row r="7" spans="1:5" ht="15.75" thickBot="1">
      <c r="A7" s="166"/>
      <c r="B7" s="167" t="s">
        <v>376</v>
      </c>
      <c r="C7" s="477">
        <f>+C8+C9</f>
        <v>33610950.010000005</v>
      </c>
      <c r="D7" s="477">
        <f>+D8+D9</f>
        <v>33610950.010000005</v>
      </c>
      <c r="E7" s="477">
        <f>+E8+E9</f>
        <v>33610950.010000005</v>
      </c>
    </row>
    <row r="8" spans="1:5" ht="15.75" thickBot="1">
      <c r="A8" s="708" t="s">
        <v>399</v>
      </c>
      <c r="B8" s="709"/>
      <c r="C8" s="555"/>
      <c r="D8" s="555"/>
      <c r="E8" s="555"/>
    </row>
    <row r="9" spans="1:5">
      <c r="A9" s="710" t="s">
        <v>400</v>
      </c>
      <c r="B9" s="711"/>
      <c r="C9" s="555">
        <f>+EAI!G26</f>
        <v>33610950.010000005</v>
      </c>
      <c r="D9" s="555">
        <f>+EAI!H26</f>
        <v>33610950.010000005</v>
      </c>
      <c r="E9" s="555">
        <f>+EAI!I26</f>
        <v>33610950.010000005</v>
      </c>
    </row>
    <row r="10" spans="1:5" ht="6.75" customHeight="1" thickBot="1">
      <c r="A10" s="114"/>
      <c r="B10" s="115"/>
      <c r="C10" s="554"/>
      <c r="D10" s="554"/>
      <c r="E10" s="554"/>
    </row>
    <row r="11" spans="1:5" ht="15.75" thickBot="1">
      <c r="A11" s="168"/>
      <c r="B11" s="167" t="s">
        <v>377</v>
      </c>
      <c r="C11" s="477">
        <f>+C12+C13</f>
        <v>33610950</v>
      </c>
      <c r="D11" s="477">
        <f>+D12+D13</f>
        <v>32133090</v>
      </c>
      <c r="E11" s="553">
        <f>+E12+E13</f>
        <v>32133090</v>
      </c>
    </row>
    <row r="12" spans="1:5">
      <c r="A12" s="712" t="s">
        <v>401</v>
      </c>
      <c r="B12" s="713"/>
      <c r="C12" s="553"/>
      <c r="D12" s="553"/>
      <c r="E12" s="555"/>
    </row>
    <row r="13" spans="1:5">
      <c r="A13" s="710" t="s">
        <v>402</v>
      </c>
      <c r="B13" s="711"/>
      <c r="C13" s="478">
        <f>CTG!F12</f>
        <v>33610950</v>
      </c>
      <c r="D13" s="478">
        <f>+CTG!G12</f>
        <v>32133090</v>
      </c>
      <c r="E13" s="478">
        <f>+CTG!H18</f>
        <v>32133090</v>
      </c>
    </row>
    <row r="14" spans="1:5" ht="5.25" customHeight="1" thickBot="1">
      <c r="A14" s="130"/>
      <c r="B14" s="129"/>
      <c r="C14" s="133"/>
      <c r="D14" s="133"/>
      <c r="E14" s="133"/>
    </row>
    <row r="15" spans="1:5" ht="15.75" thickBot="1">
      <c r="A15" s="166"/>
      <c r="B15" s="167" t="s">
        <v>378</v>
      </c>
      <c r="C15" s="477">
        <f>+C7-C11</f>
        <v>1.000000536441803E-2</v>
      </c>
      <c r="D15" s="477">
        <f>+D7-D11</f>
        <v>1477860.0100000054</v>
      </c>
      <c r="E15" s="477">
        <f>+E7-E11</f>
        <v>1477860.0100000054</v>
      </c>
    </row>
    <row r="16" spans="1:5">
      <c r="A16" s="73"/>
      <c r="B16" s="73"/>
      <c r="C16" s="73"/>
      <c r="D16" s="73"/>
      <c r="E16" s="73"/>
    </row>
    <row r="17" spans="1:5">
      <c r="A17" s="672" t="s">
        <v>76</v>
      </c>
      <c r="B17" s="672"/>
      <c r="C17" s="113" t="s">
        <v>209</v>
      </c>
      <c r="D17" s="113" t="s">
        <v>212</v>
      </c>
      <c r="E17" s="113" t="s">
        <v>375</v>
      </c>
    </row>
    <row r="18" spans="1:5" ht="6.75" customHeight="1" thickBot="1">
      <c r="A18" s="126"/>
      <c r="B18" s="127"/>
      <c r="C18" s="128"/>
      <c r="D18" s="128"/>
      <c r="E18" s="128"/>
    </row>
    <row r="19" spans="1:5" ht="15.75" thickBot="1">
      <c r="A19" s="704" t="s">
        <v>379</v>
      </c>
      <c r="B19" s="705"/>
      <c r="C19" s="477">
        <f>+C15</f>
        <v>1.000000536441803E-2</v>
      </c>
      <c r="D19" s="477">
        <f>+D15</f>
        <v>1477860.0100000054</v>
      </c>
      <c r="E19" s="477">
        <f>+E15</f>
        <v>1477860.0100000054</v>
      </c>
    </row>
    <row r="20" spans="1:5" ht="6" customHeight="1">
      <c r="A20" s="114"/>
      <c r="B20" s="115"/>
      <c r="C20" s="133"/>
      <c r="D20" s="133"/>
      <c r="E20" s="133"/>
    </row>
    <row r="21" spans="1:5">
      <c r="A21" s="704" t="s">
        <v>380</v>
      </c>
      <c r="B21" s="705"/>
      <c r="C21" s="180"/>
      <c r="D21" s="180"/>
      <c r="E21" s="180"/>
    </row>
    <row r="22" spans="1:5" ht="7.5" customHeight="1" thickBot="1">
      <c r="A22" s="130"/>
      <c r="B22" s="129"/>
      <c r="C22" s="133"/>
      <c r="D22" s="133"/>
      <c r="E22" s="133"/>
    </row>
    <row r="23" spans="1:5" ht="15.75" thickBot="1">
      <c r="A23" s="168"/>
      <c r="B23" s="167" t="s">
        <v>381</v>
      </c>
      <c r="C23" s="479">
        <f>+C19-C21</f>
        <v>1.000000536441803E-2</v>
      </c>
      <c r="D23" s="479">
        <f t="shared" ref="D23:E23" si="0">+D19-D21</f>
        <v>1477860.0100000054</v>
      </c>
      <c r="E23" s="479">
        <f t="shared" si="0"/>
        <v>1477860.0100000054</v>
      </c>
    </row>
    <row r="24" spans="1:5">
      <c r="A24" s="73"/>
      <c r="B24" s="73"/>
      <c r="C24" s="73"/>
      <c r="D24" s="73"/>
      <c r="E24" s="73"/>
    </row>
    <row r="25" spans="1:5">
      <c r="A25" s="672" t="s">
        <v>76</v>
      </c>
      <c r="B25" s="672"/>
      <c r="C25" s="113" t="s">
        <v>209</v>
      </c>
      <c r="D25" s="113" t="s">
        <v>212</v>
      </c>
      <c r="E25" s="113" t="s">
        <v>375</v>
      </c>
    </row>
    <row r="26" spans="1:5" ht="5.25" customHeight="1">
      <c r="A26" s="126"/>
      <c r="B26" s="127"/>
      <c r="C26" s="128"/>
      <c r="D26" s="128"/>
      <c r="E26" s="128"/>
    </row>
    <row r="27" spans="1:5">
      <c r="A27" s="704" t="s">
        <v>382</v>
      </c>
      <c r="B27" s="705"/>
      <c r="C27" s="180">
        <f>+EAI!E52</f>
        <v>0</v>
      </c>
      <c r="D27" s="180">
        <f>+EAI!H51</f>
        <v>0</v>
      </c>
      <c r="E27" s="180">
        <v>0</v>
      </c>
    </row>
    <row r="28" spans="1:5" ht="5.25" customHeight="1">
      <c r="A28" s="114"/>
      <c r="B28" s="115"/>
      <c r="C28" s="133"/>
      <c r="D28" s="133"/>
      <c r="E28" s="133"/>
    </row>
    <row r="29" spans="1:5">
      <c r="A29" s="704" t="s">
        <v>383</v>
      </c>
      <c r="B29" s="705"/>
      <c r="C29" s="180"/>
      <c r="D29" s="180"/>
      <c r="E29" s="180"/>
    </row>
    <row r="30" spans="1:5" ht="3.75" customHeight="1" thickBot="1">
      <c r="A30" s="131"/>
      <c r="B30" s="132"/>
      <c r="C30" s="165"/>
      <c r="D30" s="165"/>
      <c r="E30" s="165"/>
    </row>
    <row r="31" spans="1:5" ht="15.75" thickBot="1">
      <c r="A31" s="168"/>
      <c r="B31" s="167" t="s">
        <v>384</v>
      </c>
      <c r="C31" s="181">
        <f>+C27-C29</f>
        <v>0</v>
      </c>
      <c r="D31" s="181">
        <f t="shared" ref="D31" si="1">+D27-D29</f>
        <v>0</v>
      </c>
      <c r="E31" s="181">
        <v>0</v>
      </c>
    </row>
    <row r="32" spans="1:5" s="112" customFormat="1">
      <c r="A32" s="73"/>
      <c r="B32" s="73"/>
      <c r="C32" s="73"/>
      <c r="D32" s="73"/>
      <c r="E32" s="73"/>
    </row>
    <row r="33" spans="1:5" ht="23.25" customHeight="1">
      <c r="A33" s="73"/>
      <c r="B33" s="706" t="s">
        <v>385</v>
      </c>
      <c r="C33" s="706"/>
      <c r="D33" s="706"/>
      <c r="E33" s="706"/>
    </row>
    <row r="34" spans="1:5" ht="28.5" customHeight="1">
      <c r="A34" s="73"/>
      <c r="B34" s="706" t="s">
        <v>386</v>
      </c>
      <c r="C34" s="706"/>
      <c r="D34" s="706"/>
      <c r="E34" s="706"/>
    </row>
    <row r="35" spans="1:5">
      <c r="A35" s="73"/>
      <c r="B35" s="707" t="s">
        <v>387</v>
      </c>
      <c r="C35" s="707"/>
      <c r="D35" s="707"/>
      <c r="E35" s="707"/>
    </row>
    <row r="36" spans="1:5" s="112" customFormat="1"/>
  </sheetData>
  <customSheetViews>
    <customSheetView guid="{F388B5A1-DF76-4934-8DC7-9C571D76D22E}">
      <selection activeCell="I17" sqref="I17"/>
      <pageMargins left="0.7" right="0.7" top="0.75" bottom="0.75" header="0.3" footer="0.3"/>
      <pageSetup orientation="landscape" r:id="rId1"/>
    </customSheetView>
    <customSheetView guid="{7CC4DA3F-AD23-4DEB-9CA4-712614517CA7}">
      <selection activeCell="G20" sqref="G20"/>
      <pageMargins left="0.7" right="0.7" top="0.75" bottom="0.75" header="0.3" footer="0.3"/>
      <pageSetup orientation="landscape" r:id="rId2"/>
    </customSheetView>
    <customSheetView guid="{A19AC32C-BD6E-4E9B-9A51-86B25DA28A61}">
      <selection activeCell="C27" sqref="C27"/>
      <pageMargins left="0.7" right="0.7" top="0.75" bottom="0.75" header="0.3" footer="0.3"/>
      <pageSetup orientation="landscape" r:id="rId3"/>
    </customSheetView>
  </customSheetViews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I45"/>
  <sheetViews>
    <sheetView workbookViewId="0">
      <selection activeCell="C38" sqref="C38"/>
    </sheetView>
  </sheetViews>
  <sheetFormatPr baseColWidth="10" defaultRowHeight="12"/>
  <cols>
    <col min="1" max="1" width="4.85546875" style="187" customWidth="1"/>
    <col min="2" max="2" width="30.85546875" style="187" customWidth="1"/>
    <col min="3" max="3" width="84.42578125" style="187" customWidth="1"/>
    <col min="4" max="4" width="31.7109375" style="187" customWidth="1"/>
    <col min="5" max="5" width="4.85546875" style="187" customWidth="1"/>
    <col min="6" max="256" width="11.42578125" style="187"/>
    <col min="257" max="257" width="4.85546875" style="187" customWidth="1"/>
    <col min="258" max="258" width="30.85546875" style="187" customWidth="1"/>
    <col min="259" max="259" width="84.42578125" style="187" customWidth="1"/>
    <col min="260" max="260" width="42.7109375" style="187" customWidth="1"/>
    <col min="261" max="261" width="4.85546875" style="187" customWidth="1"/>
    <col min="262" max="512" width="11.42578125" style="187"/>
    <col min="513" max="513" width="4.85546875" style="187" customWidth="1"/>
    <col min="514" max="514" width="30.85546875" style="187" customWidth="1"/>
    <col min="515" max="515" width="84.42578125" style="187" customWidth="1"/>
    <col min="516" max="516" width="42.7109375" style="187" customWidth="1"/>
    <col min="517" max="517" width="4.85546875" style="187" customWidth="1"/>
    <col min="518" max="768" width="11.42578125" style="187"/>
    <col min="769" max="769" width="4.85546875" style="187" customWidth="1"/>
    <col min="770" max="770" width="30.85546875" style="187" customWidth="1"/>
    <col min="771" max="771" width="84.42578125" style="187" customWidth="1"/>
    <col min="772" max="772" width="42.7109375" style="187" customWidth="1"/>
    <col min="773" max="773" width="4.85546875" style="187" customWidth="1"/>
    <col min="774" max="1024" width="11.42578125" style="187"/>
    <col min="1025" max="1025" width="4.85546875" style="187" customWidth="1"/>
    <col min="1026" max="1026" width="30.85546875" style="187" customWidth="1"/>
    <col min="1027" max="1027" width="84.42578125" style="187" customWidth="1"/>
    <col min="1028" max="1028" width="42.7109375" style="187" customWidth="1"/>
    <col min="1029" max="1029" width="4.85546875" style="187" customWidth="1"/>
    <col min="1030" max="1280" width="11.42578125" style="187"/>
    <col min="1281" max="1281" width="4.85546875" style="187" customWidth="1"/>
    <col min="1282" max="1282" width="30.85546875" style="187" customWidth="1"/>
    <col min="1283" max="1283" width="84.42578125" style="187" customWidth="1"/>
    <col min="1284" max="1284" width="42.7109375" style="187" customWidth="1"/>
    <col min="1285" max="1285" width="4.85546875" style="187" customWidth="1"/>
    <col min="1286" max="1536" width="11.42578125" style="187"/>
    <col min="1537" max="1537" width="4.85546875" style="187" customWidth="1"/>
    <col min="1538" max="1538" width="30.85546875" style="187" customWidth="1"/>
    <col min="1539" max="1539" width="84.42578125" style="187" customWidth="1"/>
    <col min="1540" max="1540" width="42.7109375" style="187" customWidth="1"/>
    <col min="1541" max="1541" width="4.85546875" style="187" customWidth="1"/>
    <col min="1542" max="1792" width="11.42578125" style="187"/>
    <col min="1793" max="1793" width="4.85546875" style="187" customWidth="1"/>
    <col min="1794" max="1794" width="30.85546875" style="187" customWidth="1"/>
    <col min="1795" max="1795" width="84.42578125" style="187" customWidth="1"/>
    <col min="1796" max="1796" width="42.7109375" style="187" customWidth="1"/>
    <col min="1797" max="1797" width="4.85546875" style="187" customWidth="1"/>
    <col min="1798" max="2048" width="11.42578125" style="187"/>
    <col min="2049" max="2049" width="4.85546875" style="187" customWidth="1"/>
    <col min="2050" max="2050" width="30.85546875" style="187" customWidth="1"/>
    <col min="2051" max="2051" width="84.42578125" style="187" customWidth="1"/>
    <col min="2052" max="2052" width="42.7109375" style="187" customWidth="1"/>
    <col min="2053" max="2053" width="4.85546875" style="187" customWidth="1"/>
    <col min="2054" max="2304" width="11.42578125" style="187"/>
    <col min="2305" max="2305" width="4.85546875" style="187" customWidth="1"/>
    <col min="2306" max="2306" width="30.85546875" style="187" customWidth="1"/>
    <col min="2307" max="2307" width="84.42578125" style="187" customWidth="1"/>
    <col min="2308" max="2308" width="42.7109375" style="187" customWidth="1"/>
    <col min="2309" max="2309" width="4.85546875" style="187" customWidth="1"/>
    <col min="2310" max="2560" width="11.42578125" style="187"/>
    <col min="2561" max="2561" width="4.85546875" style="187" customWidth="1"/>
    <col min="2562" max="2562" width="30.85546875" style="187" customWidth="1"/>
    <col min="2563" max="2563" width="84.42578125" style="187" customWidth="1"/>
    <col min="2564" max="2564" width="42.7109375" style="187" customWidth="1"/>
    <col min="2565" max="2565" width="4.85546875" style="187" customWidth="1"/>
    <col min="2566" max="2816" width="11.42578125" style="187"/>
    <col min="2817" max="2817" width="4.85546875" style="187" customWidth="1"/>
    <col min="2818" max="2818" width="30.85546875" style="187" customWidth="1"/>
    <col min="2819" max="2819" width="84.42578125" style="187" customWidth="1"/>
    <col min="2820" max="2820" width="42.7109375" style="187" customWidth="1"/>
    <col min="2821" max="2821" width="4.85546875" style="187" customWidth="1"/>
    <col min="2822" max="3072" width="11.42578125" style="187"/>
    <col min="3073" max="3073" width="4.85546875" style="187" customWidth="1"/>
    <col min="3074" max="3074" width="30.85546875" style="187" customWidth="1"/>
    <col min="3075" max="3075" width="84.42578125" style="187" customWidth="1"/>
    <col min="3076" max="3076" width="42.7109375" style="187" customWidth="1"/>
    <col min="3077" max="3077" width="4.85546875" style="187" customWidth="1"/>
    <col min="3078" max="3328" width="11.42578125" style="187"/>
    <col min="3329" max="3329" width="4.85546875" style="187" customWidth="1"/>
    <col min="3330" max="3330" width="30.85546875" style="187" customWidth="1"/>
    <col min="3331" max="3331" width="84.42578125" style="187" customWidth="1"/>
    <col min="3332" max="3332" width="42.7109375" style="187" customWidth="1"/>
    <col min="3333" max="3333" width="4.85546875" style="187" customWidth="1"/>
    <col min="3334" max="3584" width="11.42578125" style="187"/>
    <col min="3585" max="3585" width="4.85546875" style="187" customWidth="1"/>
    <col min="3586" max="3586" width="30.85546875" style="187" customWidth="1"/>
    <col min="3587" max="3587" width="84.42578125" style="187" customWidth="1"/>
    <col min="3588" max="3588" width="42.7109375" style="187" customWidth="1"/>
    <col min="3589" max="3589" width="4.85546875" style="187" customWidth="1"/>
    <col min="3590" max="3840" width="11.42578125" style="187"/>
    <col min="3841" max="3841" width="4.85546875" style="187" customWidth="1"/>
    <col min="3842" max="3842" width="30.85546875" style="187" customWidth="1"/>
    <col min="3843" max="3843" width="84.42578125" style="187" customWidth="1"/>
    <col min="3844" max="3844" width="42.7109375" style="187" customWidth="1"/>
    <col min="3845" max="3845" width="4.85546875" style="187" customWidth="1"/>
    <col min="3846" max="4096" width="11.42578125" style="187"/>
    <col min="4097" max="4097" width="4.85546875" style="187" customWidth="1"/>
    <col min="4098" max="4098" width="30.85546875" style="187" customWidth="1"/>
    <col min="4099" max="4099" width="84.42578125" style="187" customWidth="1"/>
    <col min="4100" max="4100" width="42.7109375" style="187" customWidth="1"/>
    <col min="4101" max="4101" width="4.85546875" style="187" customWidth="1"/>
    <col min="4102" max="4352" width="11.42578125" style="187"/>
    <col min="4353" max="4353" width="4.85546875" style="187" customWidth="1"/>
    <col min="4354" max="4354" width="30.85546875" style="187" customWidth="1"/>
    <col min="4355" max="4355" width="84.42578125" style="187" customWidth="1"/>
    <col min="4356" max="4356" width="42.7109375" style="187" customWidth="1"/>
    <col min="4357" max="4357" width="4.85546875" style="187" customWidth="1"/>
    <col min="4358" max="4608" width="11.42578125" style="187"/>
    <col min="4609" max="4609" width="4.85546875" style="187" customWidth="1"/>
    <col min="4610" max="4610" width="30.85546875" style="187" customWidth="1"/>
    <col min="4611" max="4611" width="84.42578125" style="187" customWidth="1"/>
    <col min="4612" max="4612" width="42.7109375" style="187" customWidth="1"/>
    <col min="4613" max="4613" width="4.85546875" style="187" customWidth="1"/>
    <col min="4614" max="4864" width="11.42578125" style="187"/>
    <col min="4865" max="4865" width="4.85546875" style="187" customWidth="1"/>
    <col min="4866" max="4866" width="30.85546875" style="187" customWidth="1"/>
    <col min="4867" max="4867" width="84.42578125" style="187" customWidth="1"/>
    <col min="4868" max="4868" width="42.7109375" style="187" customWidth="1"/>
    <col min="4869" max="4869" width="4.85546875" style="187" customWidth="1"/>
    <col min="4870" max="5120" width="11.42578125" style="187"/>
    <col min="5121" max="5121" width="4.85546875" style="187" customWidth="1"/>
    <col min="5122" max="5122" width="30.85546875" style="187" customWidth="1"/>
    <col min="5123" max="5123" width="84.42578125" style="187" customWidth="1"/>
    <col min="5124" max="5124" width="42.7109375" style="187" customWidth="1"/>
    <col min="5125" max="5125" width="4.85546875" style="187" customWidth="1"/>
    <col min="5126" max="5376" width="11.42578125" style="187"/>
    <col min="5377" max="5377" width="4.85546875" style="187" customWidth="1"/>
    <col min="5378" max="5378" width="30.85546875" style="187" customWidth="1"/>
    <col min="5379" max="5379" width="84.42578125" style="187" customWidth="1"/>
    <col min="5380" max="5380" width="42.7109375" style="187" customWidth="1"/>
    <col min="5381" max="5381" width="4.85546875" style="187" customWidth="1"/>
    <col min="5382" max="5632" width="11.42578125" style="187"/>
    <col min="5633" max="5633" width="4.85546875" style="187" customWidth="1"/>
    <col min="5634" max="5634" width="30.85546875" style="187" customWidth="1"/>
    <col min="5635" max="5635" width="84.42578125" style="187" customWidth="1"/>
    <col min="5636" max="5636" width="42.7109375" style="187" customWidth="1"/>
    <col min="5637" max="5637" width="4.85546875" style="187" customWidth="1"/>
    <col min="5638" max="5888" width="11.42578125" style="187"/>
    <col min="5889" max="5889" width="4.85546875" style="187" customWidth="1"/>
    <col min="5890" max="5890" width="30.85546875" style="187" customWidth="1"/>
    <col min="5891" max="5891" width="84.42578125" style="187" customWidth="1"/>
    <col min="5892" max="5892" width="42.7109375" style="187" customWidth="1"/>
    <col min="5893" max="5893" width="4.85546875" style="187" customWidth="1"/>
    <col min="5894" max="6144" width="11.42578125" style="187"/>
    <col min="6145" max="6145" width="4.85546875" style="187" customWidth="1"/>
    <col min="6146" max="6146" width="30.85546875" style="187" customWidth="1"/>
    <col min="6147" max="6147" width="84.42578125" style="187" customWidth="1"/>
    <col min="6148" max="6148" width="42.7109375" style="187" customWidth="1"/>
    <col min="6149" max="6149" width="4.85546875" style="187" customWidth="1"/>
    <col min="6150" max="6400" width="11.42578125" style="187"/>
    <col min="6401" max="6401" width="4.85546875" style="187" customWidth="1"/>
    <col min="6402" max="6402" width="30.85546875" style="187" customWidth="1"/>
    <col min="6403" max="6403" width="84.42578125" style="187" customWidth="1"/>
    <col min="6404" max="6404" width="42.7109375" style="187" customWidth="1"/>
    <col min="6405" max="6405" width="4.85546875" style="187" customWidth="1"/>
    <col min="6406" max="6656" width="11.42578125" style="187"/>
    <col min="6657" max="6657" width="4.85546875" style="187" customWidth="1"/>
    <col min="6658" max="6658" width="30.85546875" style="187" customWidth="1"/>
    <col min="6659" max="6659" width="84.42578125" style="187" customWidth="1"/>
    <col min="6660" max="6660" width="42.7109375" style="187" customWidth="1"/>
    <col min="6661" max="6661" width="4.85546875" style="187" customWidth="1"/>
    <col min="6662" max="6912" width="11.42578125" style="187"/>
    <col min="6913" max="6913" width="4.85546875" style="187" customWidth="1"/>
    <col min="6914" max="6914" width="30.85546875" style="187" customWidth="1"/>
    <col min="6915" max="6915" width="84.42578125" style="187" customWidth="1"/>
    <col min="6916" max="6916" width="42.7109375" style="187" customWidth="1"/>
    <col min="6917" max="6917" width="4.85546875" style="187" customWidth="1"/>
    <col min="6918" max="7168" width="11.42578125" style="187"/>
    <col min="7169" max="7169" width="4.85546875" style="187" customWidth="1"/>
    <col min="7170" max="7170" width="30.85546875" style="187" customWidth="1"/>
    <col min="7171" max="7171" width="84.42578125" style="187" customWidth="1"/>
    <col min="7172" max="7172" width="42.7109375" style="187" customWidth="1"/>
    <col min="7173" max="7173" width="4.85546875" style="187" customWidth="1"/>
    <col min="7174" max="7424" width="11.42578125" style="187"/>
    <col min="7425" max="7425" width="4.85546875" style="187" customWidth="1"/>
    <col min="7426" max="7426" width="30.85546875" style="187" customWidth="1"/>
    <col min="7427" max="7427" width="84.42578125" style="187" customWidth="1"/>
    <col min="7428" max="7428" width="42.7109375" style="187" customWidth="1"/>
    <col min="7429" max="7429" width="4.85546875" style="187" customWidth="1"/>
    <col min="7430" max="7680" width="11.42578125" style="187"/>
    <col min="7681" max="7681" width="4.85546875" style="187" customWidth="1"/>
    <col min="7682" max="7682" width="30.85546875" style="187" customWidth="1"/>
    <col min="7683" max="7683" width="84.42578125" style="187" customWidth="1"/>
    <col min="7684" max="7684" width="42.7109375" style="187" customWidth="1"/>
    <col min="7685" max="7685" width="4.85546875" style="187" customWidth="1"/>
    <col min="7686" max="7936" width="11.42578125" style="187"/>
    <col min="7937" max="7937" width="4.85546875" style="187" customWidth="1"/>
    <col min="7938" max="7938" width="30.85546875" style="187" customWidth="1"/>
    <col min="7939" max="7939" width="84.42578125" style="187" customWidth="1"/>
    <col min="7940" max="7940" width="42.7109375" style="187" customWidth="1"/>
    <col min="7941" max="7941" width="4.85546875" style="187" customWidth="1"/>
    <col min="7942" max="8192" width="11.42578125" style="187"/>
    <col min="8193" max="8193" width="4.85546875" style="187" customWidth="1"/>
    <col min="8194" max="8194" width="30.85546875" style="187" customWidth="1"/>
    <col min="8195" max="8195" width="84.42578125" style="187" customWidth="1"/>
    <col min="8196" max="8196" width="42.7109375" style="187" customWidth="1"/>
    <col min="8197" max="8197" width="4.85546875" style="187" customWidth="1"/>
    <col min="8198" max="8448" width="11.42578125" style="187"/>
    <col min="8449" max="8449" width="4.85546875" style="187" customWidth="1"/>
    <col min="8450" max="8450" width="30.85546875" style="187" customWidth="1"/>
    <col min="8451" max="8451" width="84.42578125" style="187" customWidth="1"/>
    <col min="8452" max="8452" width="42.7109375" style="187" customWidth="1"/>
    <col min="8453" max="8453" width="4.85546875" style="187" customWidth="1"/>
    <col min="8454" max="8704" width="11.42578125" style="187"/>
    <col min="8705" max="8705" width="4.85546875" style="187" customWidth="1"/>
    <col min="8706" max="8706" width="30.85546875" style="187" customWidth="1"/>
    <col min="8707" max="8707" width="84.42578125" style="187" customWidth="1"/>
    <col min="8708" max="8708" width="42.7109375" style="187" customWidth="1"/>
    <col min="8709" max="8709" width="4.85546875" style="187" customWidth="1"/>
    <col min="8710" max="8960" width="11.42578125" style="187"/>
    <col min="8961" max="8961" width="4.85546875" style="187" customWidth="1"/>
    <col min="8962" max="8962" width="30.85546875" style="187" customWidth="1"/>
    <col min="8963" max="8963" width="84.42578125" style="187" customWidth="1"/>
    <col min="8964" max="8964" width="42.7109375" style="187" customWidth="1"/>
    <col min="8965" max="8965" width="4.85546875" style="187" customWidth="1"/>
    <col min="8966" max="9216" width="11.42578125" style="187"/>
    <col min="9217" max="9217" width="4.85546875" style="187" customWidth="1"/>
    <col min="9218" max="9218" width="30.85546875" style="187" customWidth="1"/>
    <col min="9219" max="9219" width="84.42578125" style="187" customWidth="1"/>
    <col min="9220" max="9220" width="42.7109375" style="187" customWidth="1"/>
    <col min="9221" max="9221" width="4.85546875" style="187" customWidth="1"/>
    <col min="9222" max="9472" width="11.42578125" style="187"/>
    <col min="9473" max="9473" width="4.85546875" style="187" customWidth="1"/>
    <col min="9474" max="9474" width="30.85546875" style="187" customWidth="1"/>
    <col min="9475" max="9475" width="84.42578125" style="187" customWidth="1"/>
    <col min="9476" max="9476" width="42.7109375" style="187" customWidth="1"/>
    <col min="9477" max="9477" width="4.85546875" style="187" customWidth="1"/>
    <col min="9478" max="9728" width="11.42578125" style="187"/>
    <col min="9729" max="9729" width="4.85546875" style="187" customWidth="1"/>
    <col min="9730" max="9730" width="30.85546875" style="187" customWidth="1"/>
    <col min="9731" max="9731" width="84.42578125" style="187" customWidth="1"/>
    <col min="9732" max="9732" width="42.7109375" style="187" customWidth="1"/>
    <col min="9733" max="9733" width="4.85546875" style="187" customWidth="1"/>
    <col min="9734" max="9984" width="11.42578125" style="187"/>
    <col min="9985" max="9985" width="4.85546875" style="187" customWidth="1"/>
    <col min="9986" max="9986" width="30.85546875" style="187" customWidth="1"/>
    <col min="9987" max="9987" width="84.42578125" style="187" customWidth="1"/>
    <col min="9988" max="9988" width="42.7109375" style="187" customWidth="1"/>
    <col min="9989" max="9989" width="4.85546875" style="187" customWidth="1"/>
    <col min="9990" max="10240" width="11.42578125" style="187"/>
    <col min="10241" max="10241" width="4.85546875" style="187" customWidth="1"/>
    <col min="10242" max="10242" width="30.85546875" style="187" customWidth="1"/>
    <col min="10243" max="10243" width="84.42578125" style="187" customWidth="1"/>
    <col min="10244" max="10244" width="42.7109375" style="187" customWidth="1"/>
    <col min="10245" max="10245" width="4.85546875" style="187" customWidth="1"/>
    <col min="10246" max="10496" width="11.42578125" style="187"/>
    <col min="10497" max="10497" width="4.85546875" style="187" customWidth="1"/>
    <col min="10498" max="10498" width="30.85546875" style="187" customWidth="1"/>
    <col min="10499" max="10499" width="84.42578125" style="187" customWidth="1"/>
    <col min="10500" max="10500" width="42.7109375" style="187" customWidth="1"/>
    <col min="10501" max="10501" width="4.85546875" style="187" customWidth="1"/>
    <col min="10502" max="10752" width="11.42578125" style="187"/>
    <col min="10753" max="10753" width="4.85546875" style="187" customWidth="1"/>
    <col min="10754" max="10754" width="30.85546875" style="187" customWidth="1"/>
    <col min="10755" max="10755" width="84.42578125" style="187" customWidth="1"/>
    <col min="10756" max="10756" width="42.7109375" style="187" customWidth="1"/>
    <col min="10757" max="10757" width="4.85546875" style="187" customWidth="1"/>
    <col min="10758" max="11008" width="11.42578125" style="187"/>
    <col min="11009" max="11009" width="4.85546875" style="187" customWidth="1"/>
    <col min="11010" max="11010" width="30.85546875" style="187" customWidth="1"/>
    <col min="11011" max="11011" width="84.42578125" style="187" customWidth="1"/>
    <col min="11012" max="11012" width="42.7109375" style="187" customWidth="1"/>
    <col min="11013" max="11013" width="4.85546875" style="187" customWidth="1"/>
    <col min="11014" max="11264" width="11.42578125" style="187"/>
    <col min="11265" max="11265" width="4.85546875" style="187" customWidth="1"/>
    <col min="11266" max="11266" width="30.85546875" style="187" customWidth="1"/>
    <col min="11267" max="11267" width="84.42578125" style="187" customWidth="1"/>
    <col min="11268" max="11268" width="42.7109375" style="187" customWidth="1"/>
    <col min="11269" max="11269" width="4.85546875" style="187" customWidth="1"/>
    <col min="11270" max="11520" width="11.42578125" style="187"/>
    <col min="11521" max="11521" width="4.85546875" style="187" customWidth="1"/>
    <col min="11522" max="11522" width="30.85546875" style="187" customWidth="1"/>
    <col min="11523" max="11523" width="84.42578125" style="187" customWidth="1"/>
    <col min="11524" max="11524" width="42.7109375" style="187" customWidth="1"/>
    <col min="11525" max="11525" width="4.85546875" style="187" customWidth="1"/>
    <col min="11526" max="11776" width="11.42578125" style="187"/>
    <col min="11777" max="11777" width="4.85546875" style="187" customWidth="1"/>
    <col min="11778" max="11778" width="30.85546875" style="187" customWidth="1"/>
    <col min="11779" max="11779" width="84.42578125" style="187" customWidth="1"/>
    <col min="11780" max="11780" width="42.7109375" style="187" customWidth="1"/>
    <col min="11781" max="11781" width="4.85546875" style="187" customWidth="1"/>
    <col min="11782" max="12032" width="11.42578125" style="187"/>
    <col min="12033" max="12033" width="4.85546875" style="187" customWidth="1"/>
    <col min="12034" max="12034" width="30.85546875" style="187" customWidth="1"/>
    <col min="12035" max="12035" width="84.42578125" style="187" customWidth="1"/>
    <col min="12036" max="12036" width="42.7109375" style="187" customWidth="1"/>
    <col min="12037" max="12037" width="4.85546875" style="187" customWidth="1"/>
    <col min="12038" max="12288" width="11.42578125" style="187"/>
    <col min="12289" max="12289" width="4.85546875" style="187" customWidth="1"/>
    <col min="12290" max="12290" width="30.85546875" style="187" customWidth="1"/>
    <col min="12291" max="12291" width="84.42578125" style="187" customWidth="1"/>
    <col min="12292" max="12292" width="42.7109375" style="187" customWidth="1"/>
    <col min="12293" max="12293" width="4.85546875" style="187" customWidth="1"/>
    <col min="12294" max="12544" width="11.42578125" style="187"/>
    <col min="12545" max="12545" width="4.85546875" style="187" customWidth="1"/>
    <col min="12546" max="12546" width="30.85546875" style="187" customWidth="1"/>
    <col min="12547" max="12547" width="84.42578125" style="187" customWidth="1"/>
    <col min="12548" max="12548" width="42.7109375" style="187" customWidth="1"/>
    <col min="12549" max="12549" width="4.85546875" style="187" customWidth="1"/>
    <col min="12550" max="12800" width="11.42578125" style="187"/>
    <col min="12801" max="12801" width="4.85546875" style="187" customWidth="1"/>
    <col min="12802" max="12802" width="30.85546875" style="187" customWidth="1"/>
    <col min="12803" max="12803" width="84.42578125" style="187" customWidth="1"/>
    <col min="12804" max="12804" width="42.7109375" style="187" customWidth="1"/>
    <col min="12805" max="12805" width="4.85546875" style="187" customWidth="1"/>
    <col min="12806" max="13056" width="11.42578125" style="187"/>
    <col min="13057" max="13057" width="4.85546875" style="187" customWidth="1"/>
    <col min="13058" max="13058" width="30.85546875" style="187" customWidth="1"/>
    <col min="13059" max="13059" width="84.42578125" style="187" customWidth="1"/>
    <col min="13060" max="13060" width="42.7109375" style="187" customWidth="1"/>
    <col min="13061" max="13061" width="4.85546875" style="187" customWidth="1"/>
    <col min="13062" max="13312" width="11.42578125" style="187"/>
    <col min="13313" max="13313" width="4.85546875" style="187" customWidth="1"/>
    <col min="13314" max="13314" width="30.85546875" style="187" customWidth="1"/>
    <col min="13315" max="13315" width="84.42578125" style="187" customWidth="1"/>
    <col min="13316" max="13316" width="42.7109375" style="187" customWidth="1"/>
    <col min="13317" max="13317" width="4.85546875" style="187" customWidth="1"/>
    <col min="13318" max="13568" width="11.42578125" style="187"/>
    <col min="13569" max="13569" width="4.85546875" style="187" customWidth="1"/>
    <col min="13570" max="13570" width="30.85546875" style="187" customWidth="1"/>
    <col min="13571" max="13571" width="84.42578125" style="187" customWidth="1"/>
    <col min="13572" max="13572" width="42.7109375" style="187" customWidth="1"/>
    <col min="13573" max="13573" width="4.85546875" style="187" customWidth="1"/>
    <col min="13574" max="13824" width="11.42578125" style="187"/>
    <col min="13825" max="13825" width="4.85546875" style="187" customWidth="1"/>
    <col min="13826" max="13826" width="30.85546875" style="187" customWidth="1"/>
    <col min="13827" max="13827" width="84.42578125" style="187" customWidth="1"/>
    <col min="13828" max="13828" width="42.7109375" style="187" customWidth="1"/>
    <col min="13829" max="13829" width="4.85546875" style="187" customWidth="1"/>
    <col min="13830" max="14080" width="11.42578125" style="187"/>
    <col min="14081" max="14081" width="4.85546875" style="187" customWidth="1"/>
    <col min="14082" max="14082" width="30.85546875" style="187" customWidth="1"/>
    <col min="14083" max="14083" width="84.42578125" style="187" customWidth="1"/>
    <col min="14084" max="14084" width="42.7109375" style="187" customWidth="1"/>
    <col min="14085" max="14085" width="4.85546875" style="187" customWidth="1"/>
    <col min="14086" max="14336" width="11.42578125" style="187"/>
    <col min="14337" max="14337" width="4.85546875" style="187" customWidth="1"/>
    <col min="14338" max="14338" width="30.85546875" style="187" customWidth="1"/>
    <col min="14339" max="14339" width="84.42578125" style="187" customWidth="1"/>
    <col min="14340" max="14340" width="42.7109375" style="187" customWidth="1"/>
    <col min="14341" max="14341" width="4.85546875" style="187" customWidth="1"/>
    <col min="14342" max="14592" width="11.42578125" style="187"/>
    <col min="14593" max="14593" width="4.85546875" style="187" customWidth="1"/>
    <col min="14594" max="14594" width="30.85546875" style="187" customWidth="1"/>
    <col min="14595" max="14595" width="84.42578125" style="187" customWidth="1"/>
    <col min="14596" max="14596" width="42.7109375" style="187" customWidth="1"/>
    <col min="14597" max="14597" width="4.85546875" style="187" customWidth="1"/>
    <col min="14598" max="14848" width="11.42578125" style="187"/>
    <col min="14849" max="14849" width="4.85546875" style="187" customWidth="1"/>
    <col min="14850" max="14850" width="30.85546875" style="187" customWidth="1"/>
    <col min="14851" max="14851" width="84.42578125" style="187" customWidth="1"/>
    <col min="14852" max="14852" width="42.7109375" style="187" customWidth="1"/>
    <col min="14853" max="14853" width="4.85546875" style="187" customWidth="1"/>
    <col min="14854" max="15104" width="11.42578125" style="187"/>
    <col min="15105" max="15105" width="4.85546875" style="187" customWidth="1"/>
    <col min="15106" max="15106" width="30.85546875" style="187" customWidth="1"/>
    <col min="15107" max="15107" width="84.42578125" style="187" customWidth="1"/>
    <col min="15108" max="15108" width="42.7109375" style="187" customWidth="1"/>
    <col min="15109" max="15109" width="4.85546875" style="187" customWidth="1"/>
    <col min="15110" max="15360" width="11.42578125" style="187"/>
    <col min="15361" max="15361" width="4.85546875" style="187" customWidth="1"/>
    <col min="15362" max="15362" width="30.85546875" style="187" customWidth="1"/>
    <col min="15363" max="15363" width="84.42578125" style="187" customWidth="1"/>
    <col min="15364" max="15364" width="42.7109375" style="187" customWidth="1"/>
    <col min="15365" max="15365" width="4.85546875" style="187" customWidth="1"/>
    <col min="15366" max="15616" width="11.42578125" style="187"/>
    <col min="15617" max="15617" width="4.85546875" style="187" customWidth="1"/>
    <col min="15618" max="15618" width="30.85546875" style="187" customWidth="1"/>
    <col min="15619" max="15619" width="84.42578125" style="187" customWidth="1"/>
    <col min="15620" max="15620" width="42.7109375" style="187" customWidth="1"/>
    <col min="15621" max="15621" width="4.85546875" style="187" customWidth="1"/>
    <col min="15622" max="15872" width="11.42578125" style="187"/>
    <col min="15873" max="15873" width="4.85546875" style="187" customWidth="1"/>
    <col min="15874" max="15874" width="30.85546875" style="187" customWidth="1"/>
    <col min="15875" max="15875" width="84.42578125" style="187" customWidth="1"/>
    <col min="15876" max="15876" width="42.7109375" style="187" customWidth="1"/>
    <col min="15877" max="15877" width="4.85546875" style="187" customWidth="1"/>
    <col min="15878" max="16128" width="11.42578125" style="187"/>
    <col min="16129" max="16129" width="4.85546875" style="187" customWidth="1"/>
    <col min="16130" max="16130" width="30.85546875" style="187" customWidth="1"/>
    <col min="16131" max="16131" width="84.42578125" style="187" customWidth="1"/>
    <col min="16132" max="16132" width="42.7109375" style="187" customWidth="1"/>
    <col min="16133" max="16133" width="4.85546875" style="187" customWidth="1"/>
    <col min="16134" max="16384" width="11.42578125" style="187"/>
  </cols>
  <sheetData>
    <row r="1" spans="1:8" s="182" customFormat="1">
      <c r="B1" s="716" t="s">
        <v>388</v>
      </c>
      <c r="C1" s="716"/>
      <c r="D1" s="716"/>
      <c r="E1" s="716"/>
    </row>
    <row r="2" spans="1:8" s="182" customFormat="1">
      <c r="B2" s="716" t="s">
        <v>420</v>
      </c>
      <c r="C2" s="716"/>
      <c r="D2" s="716"/>
      <c r="E2" s="716"/>
    </row>
    <row r="3" spans="1:8" s="182" customFormat="1">
      <c r="B3" s="716" t="s">
        <v>1</v>
      </c>
      <c r="C3" s="716"/>
      <c r="D3" s="716"/>
      <c r="E3" s="716"/>
    </row>
    <row r="4" spans="1:8">
      <c r="A4" s="183"/>
      <c r="B4" s="184" t="s">
        <v>4</v>
      </c>
      <c r="C4" s="590" t="str">
        <f>+EA!C6</f>
        <v>INSTITUTO INMOBILIARIO DE DESARROLLO URBANO Y VIVIENDA DEL ESTADO DE TLAXCALA</v>
      </c>
      <c r="D4" s="590"/>
      <c r="E4" s="216"/>
      <c r="F4" s="186"/>
      <c r="G4" s="186"/>
      <c r="H4" s="186"/>
    </row>
    <row r="5" spans="1:8">
      <c r="A5" s="183"/>
      <c r="B5" s="188"/>
      <c r="C5" s="189"/>
      <c r="D5" s="189"/>
      <c r="E5" s="190"/>
    </row>
    <row r="6" spans="1:8" s="193" customFormat="1">
      <c r="A6" s="191"/>
      <c r="B6" s="192"/>
      <c r="C6" s="191"/>
      <c r="D6" s="191"/>
      <c r="E6" s="192"/>
    </row>
    <row r="7" spans="1:8" s="196" customFormat="1">
      <c r="A7" s="717" t="s">
        <v>389</v>
      </c>
      <c r="B7" s="629"/>
      <c r="C7" s="194" t="s">
        <v>390</v>
      </c>
      <c r="D7" s="194" t="s">
        <v>391</v>
      </c>
      <c r="E7" s="195"/>
    </row>
    <row r="8" spans="1:8" s="193" customFormat="1">
      <c r="A8" s="197"/>
      <c r="B8" s="198"/>
      <c r="C8" s="198"/>
      <c r="D8" s="198"/>
      <c r="E8" s="199"/>
    </row>
    <row r="9" spans="1:8">
      <c r="A9" s="200"/>
      <c r="B9" s="201"/>
      <c r="C9" s="202"/>
      <c r="D9" s="203">
        <v>0</v>
      </c>
      <c r="E9" s="204"/>
    </row>
    <row r="10" spans="1:8">
      <c r="A10" s="200"/>
      <c r="B10" s="201"/>
      <c r="C10" s="202"/>
      <c r="D10" s="203">
        <v>0</v>
      </c>
      <c r="E10" s="204"/>
    </row>
    <row r="11" spans="1:8">
      <c r="A11" s="200"/>
      <c r="B11" s="201"/>
      <c r="C11" s="202"/>
      <c r="D11" s="203">
        <v>0</v>
      </c>
      <c r="E11" s="204"/>
    </row>
    <row r="12" spans="1:8">
      <c r="A12" s="200"/>
      <c r="B12" s="201"/>
      <c r="C12" s="202"/>
      <c r="D12" s="203">
        <v>0</v>
      </c>
      <c r="E12" s="204"/>
    </row>
    <row r="13" spans="1:8">
      <c r="A13" s="200"/>
      <c r="B13" s="201"/>
      <c r="C13" s="202"/>
      <c r="D13" s="203">
        <v>0</v>
      </c>
      <c r="E13" s="204"/>
    </row>
    <row r="14" spans="1:8">
      <c r="A14" s="200"/>
      <c r="B14" s="201"/>
      <c r="C14" s="202"/>
      <c r="D14" s="203">
        <v>0</v>
      </c>
      <c r="E14" s="204"/>
    </row>
    <row r="15" spans="1:8">
      <c r="A15" s="200"/>
      <c r="B15" s="201"/>
      <c r="C15" s="202"/>
      <c r="D15" s="203">
        <v>0</v>
      </c>
      <c r="E15" s="204"/>
    </row>
    <row r="16" spans="1:8">
      <c r="A16" s="200"/>
      <c r="B16" s="201"/>
      <c r="C16" s="202"/>
      <c r="D16" s="203">
        <v>0</v>
      </c>
      <c r="E16" s="204"/>
    </row>
    <row r="17" spans="1:5">
      <c r="A17" s="205"/>
      <c r="B17" s="206"/>
      <c r="C17" s="202"/>
      <c r="D17" s="203">
        <v>0</v>
      </c>
      <c r="E17" s="204"/>
    </row>
    <row r="18" spans="1:5">
      <c r="A18" s="205"/>
      <c r="B18" s="206"/>
      <c r="C18" s="202"/>
      <c r="D18" s="203">
        <v>0</v>
      </c>
      <c r="E18" s="204"/>
    </row>
    <row r="19" spans="1:5">
      <c r="A19" s="205"/>
      <c r="B19" s="206"/>
      <c r="C19" s="202"/>
      <c r="D19" s="203">
        <v>0</v>
      </c>
      <c r="E19" s="204"/>
    </row>
    <row r="20" spans="1:5">
      <c r="A20" s="205"/>
      <c r="B20" s="206"/>
      <c r="C20" s="202"/>
      <c r="D20" s="203">
        <v>0</v>
      </c>
      <c r="E20" s="204"/>
    </row>
    <row r="21" spans="1:5">
      <c r="A21" s="205"/>
      <c r="B21" s="206"/>
      <c r="C21" s="202"/>
      <c r="D21" s="203">
        <v>0</v>
      </c>
      <c r="E21" s="204"/>
    </row>
    <row r="22" spans="1:5">
      <c r="A22" s="205"/>
      <c r="B22" s="206"/>
      <c r="C22" s="202"/>
      <c r="D22" s="203">
        <v>0</v>
      </c>
      <c r="E22" s="204"/>
    </row>
    <row r="23" spans="1:5">
      <c r="A23" s="205"/>
      <c r="B23" s="206"/>
      <c r="C23" s="202"/>
      <c r="D23" s="203">
        <v>0</v>
      </c>
      <c r="E23" s="204"/>
    </row>
    <row r="24" spans="1:5">
      <c r="A24" s="205"/>
      <c r="B24" s="206"/>
      <c r="C24" s="202"/>
      <c r="D24" s="203">
        <v>0</v>
      </c>
      <c r="E24" s="204"/>
    </row>
    <row r="25" spans="1:5">
      <c r="A25" s="205"/>
      <c r="B25" s="206"/>
      <c r="C25" s="202"/>
      <c r="D25" s="203">
        <v>0</v>
      </c>
      <c r="E25" s="204"/>
    </row>
    <row r="26" spans="1:5">
      <c r="A26" s="205"/>
      <c r="B26" s="206"/>
      <c r="C26" s="202"/>
      <c r="D26" s="203">
        <v>0</v>
      </c>
      <c r="E26" s="204"/>
    </row>
    <row r="27" spans="1:5">
      <c r="A27" s="205"/>
      <c r="B27" s="206"/>
      <c r="C27" s="202"/>
      <c r="D27" s="203">
        <v>0</v>
      </c>
      <c r="E27" s="204"/>
    </row>
    <row r="28" spans="1:5">
      <c r="A28" s="205"/>
      <c r="B28" s="206"/>
      <c r="C28" s="202"/>
      <c r="D28" s="203">
        <v>0</v>
      </c>
      <c r="E28" s="204"/>
    </row>
    <row r="29" spans="1:5">
      <c r="A29" s="205"/>
      <c r="B29" s="206"/>
      <c r="C29" s="202"/>
      <c r="D29" s="203">
        <v>0</v>
      </c>
      <c r="E29" s="204"/>
    </row>
    <row r="30" spans="1:5">
      <c r="A30" s="205"/>
      <c r="B30" s="206"/>
      <c r="C30" s="202"/>
      <c r="D30" s="203">
        <v>0</v>
      </c>
      <c r="E30" s="204"/>
    </row>
    <row r="31" spans="1:5">
      <c r="A31" s="200"/>
      <c r="B31" s="201"/>
      <c r="C31" s="202"/>
      <c r="D31" s="203">
        <v>0</v>
      </c>
      <c r="E31" s="204"/>
    </row>
    <row r="32" spans="1:5">
      <c r="A32" s="200"/>
      <c r="B32" s="201"/>
      <c r="C32" s="202"/>
      <c r="D32" s="203">
        <v>0</v>
      </c>
      <c r="E32" s="204"/>
    </row>
    <row r="33" spans="1:9">
      <c r="A33" s="200"/>
      <c r="B33" s="201"/>
      <c r="C33" s="202"/>
      <c r="D33" s="203">
        <v>0</v>
      </c>
      <c r="E33" s="204"/>
    </row>
    <row r="34" spans="1:9">
      <c r="A34" s="200"/>
      <c r="B34" s="201"/>
      <c r="C34" s="202"/>
      <c r="D34" s="203">
        <v>0</v>
      </c>
      <c r="E34" s="204"/>
    </row>
    <row r="35" spans="1:9">
      <c r="A35" s="200"/>
      <c r="B35" s="201"/>
      <c r="C35" s="202"/>
      <c r="D35" s="203">
        <v>0</v>
      </c>
      <c r="E35" s="204"/>
    </row>
    <row r="36" spans="1:9">
      <c r="A36" s="200"/>
      <c r="B36" s="201"/>
      <c r="C36" s="202"/>
      <c r="D36" s="203">
        <v>0</v>
      </c>
      <c r="E36" s="204"/>
    </row>
    <row r="37" spans="1:9">
      <c r="A37" s="200"/>
      <c r="B37" s="201"/>
      <c r="C37" s="202"/>
      <c r="D37" s="203">
        <v>0</v>
      </c>
      <c r="E37" s="204"/>
    </row>
    <row r="38" spans="1:9">
      <c r="A38" s="200"/>
      <c r="B38" s="201"/>
      <c r="C38" s="202"/>
      <c r="D38" s="203">
        <v>0</v>
      </c>
      <c r="E38" s="204"/>
    </row>
    <row r="39" spans="1:9">
      <c r="A39" s="200"/>
      <c r="B39" s="201"/>
      <c r="C39" s="202"/>
      <c r="D39" s="203">
        <v>0</v>
      </c>
      <c r="E39" s="204"/>
    </row>
    <row r="40" spans="1:9">
      <c r="A40" s="200"/>
      <c r="B40" s="201"/>
      <c r="C40" s="202"/>
      <c r="D40" s="203">
        <v>0</v>
      </c>
      <c r="E40" s="204"/>
    </row>
    <row r="41" spans="1:9">
      <c r="A41" s="200"/>
      <c r="B41" s="201"/>
      <c r="C41" s="202"/>
      <c r="D41" s="203">
        <v>0</v>
      </c>
      <c r="E41" s="204"/>
    </row>
    <row r="42" spans="1:9">
      <c r="A42" s="200"/>
      <c r="B42" s="201"/>
      <c r="C42" s="202"/>
      <c r="D42" s="203">
        <v>0</v>
      </c>
      <c r="E42" s="204"/>
    </row>
    <row r="43" spans="1:9" ht="15">
      <c r="A43" s="207"/>
      <c r="B43" s="208"/>
      <c r="C43" s="209"/>
      <c r="D43" s="210"/>
      <c r="E43" s="211"/>
    </row>
    <row r="44" spans="1:9">
      <c r="A44" s="212"/>
      <c r="B44" s="213"/>
      <c r="C44" s="714"/>
      <c r="D44" s="715"/>
      <c r="E44" s="715"/>
    </row>
    <row r="45" spans="1:9">
      <c r="A45" s="214"/>
      <c r="B45" s="214"/>
      <c r="C45" s="214"/>
      <c r="E45" s="215"/>
      <c r="F45" s="215"/>
      <c r="G45" s="214"/>
      <c r="H45" s="214"/>
      <c r="I45" s="214"/>
    </row>
  </sheetData>
  <customSheetViews>
    <customSheetView guid="{F388B5A1-DF76-4934-8DC7-9C571D76D22E}" fitToPage="1">
      <selection activeCell="C38" sqref="C38"/>
      <pageMargins left="0.7" right="0.7" top="0.75" bottom="0.75" header="0.3" footer="0.3"/>
      <pageSetup scale="60" fitToHeight="0" orientation="landscape" r:id="rId1"/>
    </customSheetView>
    <customSheetView guid="{7CC4DA3F-AD23-4DEB-9CA4-712614517CA7}" fitToPage="1">
      <selection activeCell="B29" sqref="B29"/>
      <pageMargins left="0.7" right="0.7" top="0.75" bottom="0.75" header="0.3" footer="0.3"/>
      <pageSetup scale="60" fitToHeight="0" orientation="landscape" r:id="rId2"/>
    </customSheetView>
    <customSheetView guid="{A19AC32C-BD6E-4E9B-9A51-86B25DA28A61}" fitToPage="1">
      <selection activeCell="B29" sqref="B29"/>
      <pageMargins left="0.7" right="0.7" top="0.75" bottom="0.75" header="0.3" footer="0.3"/>
      <pageSetup scale="60" fitToHeight="0" orientation="landscape" r:id="rId3"/>
    </customSheetView>
  </customSheetViews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I45"/>
  <sheetViews>
    <sheetView workbookViewId="0">
      <selection activeCell="C33" sqref="C33"/>
    </sheetView>
  </sheetViews>
  <sheetFormatPr baseColWidth="10" defaultRowHeight="12"/>
  <cols>
    <col min="1" max="1" width="4.85546875" style="187" customWidth="1"/>
    <col min="2" max="2" width="30.85546875" style="187" customWidth="1"/>
    <col min="3" max="3" width="84.42578125" style="187" customWidth="1"/>
    <col min="4" max="4" width="31.7109375" style="187" customWidth="1"/>
    <col min="5" max="5" width="4.85546875" style="187" customWidth="1"/>
    <col min="6" max="6" width="4.42578125" style="187" customWidth="1"/>
    <col min="7" max="256" width="11.42578125" style="187"/>
    <col min="257" max="257" width="4.85546875" style="187" customWidth="1"/>
    <col min="258" max="258" width="30.85546875" style="187" customWidth="1"/>
    <col min="259" max="259" width="84.42578125" style="187" customWidth="1"/>
    <col min="260" max="260" width="42.7109375" style="187" customWidth="1"/>
    <col min="261" max="261" width="4.85546875" style="187" customWidth="1"/>
    <col min="262" max="512" width="11.42578125" style="187"/>
    <col min="513" max="513" width="4.85546875" style="187" customWidth="1"/>
    <col min="514" max="514" width="30.85546875" style="187" customWidth="1"/>
    <col min="515" max="515" width="84.42578125" style="187" customWidth="1"/>
    <col min="516" max="516" width="42.7109375" style="187" customWidth="1"/>
    <col min="517" max="517" width="4.85546875" style="187" customWidth="1"/>
    <col min="518" max="768" width="11.42578125" style="187"/>
    <col min="769" max="769" width="4.85546875" style="187" customWidth="1"/>
    <col min="770" max="770" width="30.85546875" style="187" customWidth="1"/>
    <col min="771" max="771" width="84.42578125" style="187" customWidth="1"/>
    <col min="772" max="772" width="42.7109375" style="187" customWidth="1"/>
    <col min="773" max="773" width="4.85546875" style="187" customWidth="1"/>
    <col min="774" max="1024" width="11.42578125" style="187"/>
    <col min="1025" max="1025" width="4.85546875" style="187" customWidth="1"/>
    <col min="1026" max="1026" width="30.85546875" style="187" customWidth="1"/>
    <col min="1027" max="1027" width="84.42578125" style="187" customWidth="1"/>
    <col min="1028" max="1028" width="42.7109375" style="187" customWidth="1"/>
    <col min="1029" max="1029" width="4.85546875" style="187" customWidth="1"/>
    <col min="1030" max="1280" width="11.42578125" style="187"/>
    <col min="1281" max="1281" width="4.85546875" style="187" customWidth="1"/>
    <col min="1282" max="1282" width="30.85546875" style="187" customWidth="1"/>
    <col min="1283" max="1283" width="84.42578125" style="187" customWidth="1"/>
    <col min="1284" max="1284" width="42.7109375" style="187" customWidth="1"/>
    <col min="1285" max="1285" width="4.85546875" style="187" customWidth="1"/>
    <col min="1286" max="1536" width="11.42578125" style="187"/>
    <col min="1537" max="1537" width="4.85546875" style="187" customWidth="1"/>
    <col min="1538" max="1538" width="30.85546875" style="187" customWidth="1"/>
    <col min="1539" max="1539" width="84.42578125" style="187" customWidth="1"/>
    <col min="1540" max="1540" width="42.7109375" style="187" customWidth="1"/>
    <col min="1541" max="1541" width="4.85546875" style="187" customWidth="1"/>
    <col min="1542" max="1792" width="11.42578125" style="187"/>
    <col min="1793" max="1793" width="4.85546875" style="187" customWidth="1"/>
    <col min="1794" max="1794" width="30.85546875" style="187" customWidth="1"/>
    <col min="1795" max="1795" width="84.42578125" style="187" customWidth="1"/>
    <col min="1796" max="1796" width="42.7109375" style="187" customWidth="1"/>
    <col min="1797" max="1797" width="4.85546875" style="187" customWidth="1"/>
    <col min="1798" max="2048" width="11.42578125" style="187"/>
    <col min="2049" max="2049" width="4.85546875" style="187" customWidth="1"/>
    <col min="2050" max="2050" width="30.85546875" style="187" customWidth="1"/>
    <col min="2051" max="2051" width="84.42578125" style="187" customWidth="1"/>
    <col min="2052" max="2052" width="42.7109375" style="187" customWidth="1"/>
    <col min="2053" max="2053" width="4.85546875" style="187" customWidth="1"/>
    <col min="2054" max="2304" width="11.42578125" style="187"/>
    <col min="2305" max="2305" width="4.85546875" style="187" customWidth="1"/>
    <col min="2306" max="2306" width="30.85546875" style="187" customWidth="1"/>
    <col min="2307" max="2307" width="84.42578125" style="187" customWidth="1"/>
    <col min="2308" max="2308" width="42.7109375" style="187" customWidth="1"/>
    <col min="2309" max="2309" width="4.85546875" style="187" customWidth="1"/>
    <col min="2310" max="2560" width="11.42578125" style="187"/>
    <col min="2561" max="2561" width="4.85546875" style="187" customWidth="1"/>
    <col min="2562" max="2562" width="30.85546875" style="187" customWidth="1"/>
    <col min="2563" max="2563" width="84.42578125" style="187" customWidth="1"/>
    <col min="2564" max="2564" width="42.7109375" style="187" customWidth="1"/>
    <col min="2565" max="2565" width="4.85546875" style="187" customWidth="1"/>
    <col min="2566" max="2816" width="11.42578125" style="187"/>
    <col min="2817" max="2817" width="4.85546875" style="187" customWidth="1"/>
    <col min="2818" max="2818" width="30.85546875" style="187" customWidth="1"/>
    <col min="2819" max="2819" width="84.42578125" style="187" customWidth="1"/>
    <col min="2820" max="2820" width="42.7109375" style="187" customWidth="1"/>
    <col min="2821" max="2821" width="4.85546875" style="187" customWidth="1"/>
    <col min="2822" max="3072" width="11.42578125" style="187"/>
    <col min="3073" max="3073" width="4.85546875" style="187" customWidth="1"/>
    <col min="3074" max="3074" width="30.85546875" style="187" customWidth="1"/>
    <col min="3075" max="3075" width="84.42578125" style="187" customWidth="1"/>
    <col min="3076" max="3076" width="42.7109375" style="187" customWidth="1"/>
    <col min="3077" max="3077" width="4.85546875" style="187" customWidth="1"/>
    <col min="3078" max="3328" width="11.42578125" style="187"/>
    <col min="3329" max="3329" width="4.85546875" style="187" customWidth="1"/>
    <col min="3330" max="3330" width="30.85546875" style="187" customWidth="1"/>
    <col min="3331" max="3331" width="84.42578125" style="187" customWidth="1"/>
    <col min="3332" max="3332" width="42.7109375" style="187" customWidth="1"/>
    <col min="3333" max="3333" width="4.85546875" style="187" customWidth="1"/>
    <col min="3334" max="3584" width="11.42578125" style="187"/>
    <col min="3585" max="3585" width="4.85546875" style="187" customWidth="1"/>
    <col min="3586" max="3586" width="30.85546875" style="187" customWidth="1"/>
    <col min="3587" max="3587" width="84.42578125" style="187" customWidth="1"/>
    <col min="3588" max="3588" width="42.7109375" style="187" customWidth="1"/>
    <col min="3589" max="3589" width="4.85546875" style="187" customWidth="1"/>
    <col min="3590" max="3840" width="11.42578125" style="187"/>
    <col min="3841" max="3841" width="4.85546875" style="187" customWidth="1"/>
    <col min="3842" max="3842" width="30.85546875" style="187" customWidth="1"/>
    <col min="3843" max="3843" width="84.42578125" style="187" customWidth="1"/>
    <col min="3844" max="3844" width="42.7109375" style="187" customWidth="1"/>
    <col min="3845" max="3845" width="4.85546875" style="187" customWidth="1"/>
    <col min="3846" max="4096" width="11.42578125" style="187"/>
    <col min="4097" max="4097" width="4.85546875" style="187" customWidth="1"/>
    <col min="4098" max="4098" width="30.85546875" style="187" customWidth="1"/>
    <col min="4099" max="4099" width="84.42578125" style="187" customWidth="1"/>
    <col min="4100" max="4100" width="42.7109375" style="187" customWidth="1"/>
    <col min="4101" max="4101" width="4.85546875" style="187" customWidth="1"/>
    <col min="4102" max="4352" width="11.42578125" style="187"/>
    <col min="4353" max="4353" width="4.85546875" style="187" customWidth="1"/>
    <col min="4354" max="4354" width="30.85546875" style="187" customWidth="1"/>
    <col min="4355" max="4355" width="84.42578125" style="187" customWidth="1"/>
    <col min="4356" max="4356" width="42.7109375" style="187" customWidth="1"/>
    <col min="4357" max="4357" width="4.85546875" style="187" customWidth="1"/>
    <col min="4358" max="4608" width="11.42578125" style="187"/>
    <col min="4609" max="4609" width="4.85546875" style="187" customWidth="1"/>
    <col min="4610" max="4610" width="30.85546875" style="187" customWidth="1"/>
    <col min="4611" max="4611" width="84.42578125" style="187" customWidth="1"/>
    <col min="4612" max="4612" width="42.7109375" style="187" customWidth="1"/>
    <col min="4613" max="4613" width="4.85546875" style="187" customWidth="1"/>
    <col min="4614" max="4864" width="11.42578125" style="187"/>
    <col min="4865" max="4865" width="4.85546875" style="187" customWidth="1"/>
    <col min="4866" max="4866" width="30.85546875" style="187" customWidth="1"/>
    <col min="4867" max="4867" width="84.42578125" style="187" customWidth="1"/>
    <col min="4868" max="4868" width="42.7109375" style="187" customWidth="1"/>
    <col min="4869" max="4869" width="4.85546875" style="187" customWidth="1"/>
    <col min="4870" max="5120" width="11.42578125" style="187"/>
    <col min="5121" max="5121" width="4.85546875" style="187" customWidth="1"/>
    <col min="5122" max="5122" width="30.85546875" style="187" customWidth="1"/>
    <col min="5123" max="5123" width="84.42578125" style="187" customWidth="1"/>
    <col min="5124" max="5124" width="42.7109375" style="187" customWidth="1"/>
    <col min="5125" max="5125" width="4.85546875" style="187" customWidth="1"/>
    <col min="5126" max="5376" width="11.42578125" style="187"/>
    <col min="5377" max="5377" width="4.85546875" style="187" customWidth="1"/>
    <col min="5378" max="5378" width="30.85546875" style="187" customWidth="1"/>
    <col min="5379" max="5379" width="84.42578125" style="187" customWidth="1"/>
    <col min="5380" max="5380" width="42.7109375" style="187" customWidth="1"/>
    <col min="5381" max="5381" width="4.85546875" style="187" customWidth="1"/>
    <col min="5382" max="5632" width="11.42578125" style="187"/>
    <col min="5633" max="5633" width="4.85546875" style="187" customWidth="1"/>
    <col min="5634" max="5634" width="30.85546875" style="187" customWidth="1"/>
    <col min="5635" max="5635" width="84.42578125" style="187" customWidth="1"/>
    <col min="5636" max="5636" width="42.7109375" style="187" customWidth="1"/>
    <col min="5637" max="5637" width="4.85546875" style="187" customWidth="1"/>
    <col min="5638" max="5888" width="11.42578125" style="187"/>
    <col min="5889" max="5889" width="4.85546875" style="187" customWidth="1"/>
    <col min="5890" max="5890" width="30.85546875" style="187" customWidth="1"/>
    <col min="5891" max="5891" width="84.42578125" style="187" customWidth="1"/>
    <col min="5892" max="5892" width="42.7109375" style="187" customWidth="1"/>
    <col min="5893" max="5893" width="4.85546875" style="187" customWidth="1"/>
    <col min="5894" max="6144" width="11.42578125" style="187"/>
    <col min="6145" max="6145" width="4.85546875" style="187" customWidth="1"/>
    <col min="6146" max="6146" width="30.85546875" style="187" customWidth="1"/>
    <col min="6147" max="6147" width="84.42578125" style="187" customWidth="1"/>
    <col min="6148" max="6148" width="42.7109375" style="187" customWidth="1"/>
    <col min="6149" max="6149" width="4.85546875" style="187" customWidth="1"/>
    <col min="6150" max="6400" width="11.42578125" style="187"/>
    <col min="6401" max="6401" width="4.85546875" style="187" customWidth="1"/>
    <col min="6402" max="6402" width="30.85546875" style="187" customWidth="1"/>
    <col min="6403" max="6403" width="84.42578125" style="187" customWidth="1"/>
    <col min="6404" max="6404" width="42.7109375" style="187" customWidth="1"/>
    <col min="6405" max="6405" width="4.85546875" style="187" customWidth="1"/>
    <col min="6406" max="6656" width="11.42578125" style="187"/>
    <col min="6657" max="6657" width="4.85546875" style="187" customWidth="1"/>
    <col min="6658" max="6658" width="30.85546875" style="187" customWidth="1"/>
    <col min="6659" max="6659" width="84.42578125" style="187" customWidth="1"/>
    <col min="6660" max="6660" width="42.7109375" style="187" customWidth="1"/>
    <col min="6661" max="6661" width="4.85546875" style="187" customWidth="1"/>
    <col min="6662" max="6912" width="11.42578125" style="187"/>
    <col min="6913" max="6913" width="4.85546875" style="187" customWidth="1"/>
    <col min="6914" max="6914" width="30.85546875" style="187" customWidth="1"/>
    <col min="6915" max="6915" width="84.42578125" style="187" customWidth="1"/>
    <col min="6916" max="6916" width="42.7109375" style="187" customWidth="1"/>
    <col min="6917" max="6917" width="4.85546875" style="187" customWidth="1"/>
    <col min="6918" max="7168" width="11.42578125" style="187"/>
    <col min="7169" max="7169" width="4.85546875" style="187" customWidth="1"/>
    <col min="7170" max="7170" width="30.85546875" style="187" customWidth="1"/>
    <col min="7171" max="7171" width="84.42578125" style="187" customWidth="1"/>
    <col min="7172" max="7172" width="42.7109375" style="187" customWidth="1"/>
    <col min="7173" max="7173" width="4.85546875" style="187" customWidth="1"/>
    <col min="7174" max="7424" width="11.42578125" style="187"/>
    <col min="7425" max="7425" width="4.85546875" style="187" customWidth="1"/>
    <col min="7426" max="7426" width="30.85546875" style="187" customWidth="1"/>
    <col min="7427" max="7427" width="84.42578125" style="187" customWidth="1"/>
    <col min="7428" max="7428" width="42.7109375" style="187" customWidth="1"/>
    <col min="7429" max="7429" width="4.85546875" style="187" customWidth="1"/>
    <col min="7430" max="7680" width="11.42578125" style="187"/>
    <col min="7681" max="7681" width="4.85546875" style="187" customWidth="1"/>
    <col min="7682" max="7682" width="30.85546875" style="187" customWidth="1"/>
    <col min="7683" max="7683" width="84.42578125" style="187" customWidth="1"/>
    <col min="7684" max="7684" width="42.7109375" style="187" customWidth="1"/>
    <col min="7685" max="7685" width="4.85546875" style="187" customWidth="1"/>
    <col min="7686" max="7936" width="11.42578125" style="187"/>
    <col min="7937" max="7937" width="4.85546875" style="187" customWidth="1"/>
    <col min="7938" max="7938" width="30.85546875" style="187" customWidth="1"/>
    <col min="7939" max="7939" width="84.42578125" style="187" customWidth="1"/>
    <col min="7940" max="7940" width="42.7109375" style="187" customWidth="1"/>
    <col min="7941" max="7941" width="4.85546875" style="187" customWidth="1"/>
    <col min="7942" max="8192" width="11.42578125" style="187"/>
    <col min="8193" max="8193" width="4.85546875" style="187" customWidth="1"/>
    <col min="8194" max="8194" width="30.85546875" style="187" customWidth="1"/>
    <col min="8195" max="8195" width="84.42578125" style="187" customWidth="1"/>
    <col min="8196" max="8196" width="42.7109375" style="187" customWidth="1"/>
    <col min="8197" max="8197" width="4.85546875" style="187" customWidth="1"/>
    <col min="8198" max="8448" width="11.42578125" style="187"/>
    <col min="8449" max="8449" width="4.85546875" style="187" customWidth="1"/>
    <col min="8450" max="8450" width="30.85546875" style="187" customWidth="1"/>
    <col min="8451" max="8451" width="84.42578125" style="187" customWidth="1"/>
    <col min="8452" max="8452" width="42.7109375" style="187" customWidth="1"/>
    <col min="8453" max="8453" width="4.85546875" style="187" customWidth="1"/>
    <col min="8454" max="8704" width="11.42578125" style="187"/>
    <col min="8705" max="8705" width="4.85546875" style="187" customWidth="1"/>
    <col min="8706" max="8706" width="30.85546875" style="187" customWidth="1"/>
    <col min="8707" max="8707" width="84.42578125" style="187" customWidth="1"/>
    <col min="8708" max="8708" width="42.7109375" style="187" customWidth="1"/>
    <col min="8709" max="8709" width="4.85546875" style="187" customWidth="1"/>
    <col min="8710" max="8960" width="11.42578125" style="187"/>
    <col min="8961" max="8961" width="4.85546875" style="187" customWidth="1"/>
    <col min="8962" max="8962" width="30.85546875" style="187" customWidth="1"/>
    <col min="8963" max="8963" width="84.42578125" style="187" customWidth="1"/>
    <col min="8964" max="8964" width="42.7109375" style="187" customWidth="1"/>
    <col min="8965" max="8965" width="4.85546875" style="187" customWidth="1"/>
    <col min="8966" max="9216" width="11.42578125" style="187"/>
    <col min="9217" max="9217" width="4.85546875" style="187" customWidth="1"/>
    <col min="9218" max="9218" width="30.85546875" style="187" customWidth="1"/>
    <col min="9219" max="9219" width="84.42578125" style="187" customWidth="1"/>
    <col min="9220" max="9220" width="42.7109375" style="187" customWidth="1"/>
    <col min="9221" max="9221" width="4.85546875" style="187" customWidth="1"/>
    <col min="9222" max="9472" width="11.42578125" style="187"/>
    <col min="9473" max="9473" width="4.85546875" style="187" customWidth="1"/>
    <col min="9474" max="9474" width="30.85546875" style="187" customWidth="1"/>
    <col min="9475" max="9475" width="84.42578125" style="187" customWidth="1"/>
    <col min="9476" max="9476" width="42.7109375" style="187" customWidth="1"/>
    <col min="9477" max="9477" width="4.85546875" style="187" customWidth="1"/>
    <col min="9478" max="9728" width="11.42578125" style="187"/>
    <col min="9729" max="9729" width="4.85546875" style="187" customWidth="1"/>
    <col min="9730" max="9730" width="30.85546875" style="187" customWidth="1"/>
    <col min="9731" max="9731" width="84.42578125" style="187" customWidth="1"/>
    <col min="9732" max="9732" width="42.7109375" style="187" customWidth="1"/>
    <col min="9733" max="9733" width="4.85546875" style="187" customWidth="1"/>
    <col min="9734" max="9984" width="11.42578125" style="187"/>
    <col min="9985" max="9985" width="4.85546875" style="187" customWidth="1"/>
    <col min="9986" max="9986" width="30.85546875" style="187" customWidth="1"/>
    <col min="9987" max="9987" width="84.42578125" style="187" customWidth="1"/>
    <col min="9988" max="9988" width="42.7109375" style="187" customWidth="1"/>
    <col min="9989" max="9989" width="4.85546875" style="187" customWidth="1"/>
    <col min="9990" max="10240" width="11.42578125" style="187"/>
    <col min="10241" max="10241" width="4.85546875" style="187" customWidth="1"/>
    <col min="10242" max="10242" width="30.85546875" style="187" customWidth="1"/>
    <col min="10243" max="10243" width="84.42578125" style="187" customWidth="1"/>
    <col min="10244" max="10244" width="42.7109375" style="187" customWidth="1"/>
    <col min="10245" max="10245" width="4.85546875" style="187" customWidth="1"/>
    <col min="10246" max="10496" width="11.42578125" style="187"/>
    <col min="10497" max="10497" width="4.85546875" style="187" customWidth="1"/>
    <col min="10498" max="10498" width="30.85546875" style="187" customWidth="1"/>
    <col min="10499" max="10499" width="84.42578125" style="187" customWidth="1"/>
    <col min="10500" max="10500" width="42.7109375" style="187" customWidth="1"/>
    <col min="10501" max="10501" width="4.85546875" style="187" customWidth="1"/>
    <col min="10502" max="10752" width="11.42578125" style="187"/>
    <col min="10753" max="10753" width="4.85546875" style="187" customWidth="1"/>
    <col min="10754" max="10754" width="30.85546875" style="187" customWidth="1"/>
    <col min="10755" max="10755" width="84.42578125" style="187" customWidth="1"/>
    <col min="10756" max="10756" width="42.7109375" style="187" customWidth="1"/>
    <col min="10757" max="10757" width="4.85546875" style="187" customWidth="1"/>
    <col min="10758" max="11008" width="11.42578125" style="187"/>
    <col min="11009" max="11009" width="4.85546875" style="187" customWidth="1"/>
    <col min="11010" max="11010" width="30.85546875" style="187" customWidth="1"/>
    <col min="11011" max="11011" width="84.42578125" style="187" customWidth="1"/>
    <col min="11012" max="11012" width="42.7109375" style="187" customWidth="1"/>
    <col min="11013" max="11013" width="4.85546875" style="187" customWidth="1"/>
    <col min="11014" max="11264" width="11.42578125" style="187"/>
    <col min="11265" max="11265" width="4.85546875" style="187" customWidth="1"/>
    <col min="11266" max="11266" width="30.85546875" style="187" customWidth="1"/>
    <col min="11267" max="11267" width="84.42578125" style="187" customWidth="1"/>
    <col min="11268" max="11268" width="42.7109375" style="187" customWidth="1"/>
    <col min="11269" max="11269" width="4.85546875" style="187" customWidth="1"/>
    <col min="11270" max="11520" width="11.42578125" style="187"/>
    <col min="11521" max="11521" width="4.85546875" style="187" customWidth="1"/>
    <col min="11522" max="11522" width="30.85546875" style="187" customWidth="1"/>
    <col min="11523" max="11523" width="84.42578125" style="187" customWidth="1"/>
    <col min="11524" max="11524" width="42.7109375" style="187" customWidth="1"/>
    <col min="11525" max="11525" width="4.85546875" style="187" customWidth="1"/>
    <col min="11526" max="11776" width="11.42578125" style="187"/>
    <col min="11777" max="11777" width="4.85546875" style="187" customWidth="1"/>
    <col min="11778" max="11778" width="30.85546875" style="187" customWidth="1"/>
    <col min="11779" max="11779" width="84.42578125" style="187" customWidth="1"/>
    <col min="11780" max="11780" width="42.7109375" style="187" customWidth="1"/>
    <col min="11781" max="11781" width="4.85546875" style="187" customWidth="1"/>
    <col min="11782" max="12032" width="11.42578125" style="187"/>
    <col min="12033" max="12033" width="4.85546875" style="187" customWidth="1"/>
    <col min="12034" max="12034" width="30.85546875" style="187" customWidth="1"/>
    <col min="12035" max="12035" width="84.42578125" style="187" customWidth="1"/>
    <col min="12036" max="12036" width="42.7109375" style="187" customWidth="1"/>
    <col min="12037" max="12037" width="4.85546875" style="187" customWidth="1"/>
    <col min="12038" max="12288" width="11.42578125" style="187"/>
    <col min="12289" max="12289" width="4.85546875" style="187" customWidth="1"/>
    <col min="12290" max="12290" width="30.85546875" style="187" customWidth="1"/>
    <col min="12291" max="12291" width="84.42578125" style="187" customWidth="1"/>
    <col min="12292" max="12292" width="42.7109375" style="187" customWidth="1"/>
    <col min="12293" max="12293" width="4.85546875" style="187" customWidth="1"/>
    <col min="12294" max="12544" width="11.42578125" style="187"/>
    <col min="12545" max="12545" width="4.85546875" style="187" customWidth="1"/>
    <col min="12546" max="12546" width="30.85546875" style="187" customWidth="1"/>
    <col min="12547" max="12547" width="84.42578125" style="187" customWidth="1"/>
    <col min="12548" max="12548" width="42.7109375" style="187" customWidth="1"/>
    <col min="12549" max="12549" width="4.85546875" style="187" customWidth="1"/>
    <col min="12550" max="12800" width="11.42578125" style="187"/>
    <col min="12801" max="12801" width="4.85546875" style="187" customWidth="1"/>
    <col min="12802" max="12802" width="30.85546875" style="187" customWidth="1"/>
    <col min="12803" max="12803" width="84.42578125" style="187" customWidth="1"/>
    <col min="12804" max="12804" width="42.7109375" style="187" customWidth="1"/>
    <col min="12805" max="12805" width="4.85546875" style="187" customWidth="1"/>
    <col min="12806" max="13056" width="11.42578125" style="187"/>
    <col min="13057" max="13057" width="4.85546875" style="187" customWidth="1"/>
    <col min="13058" max="13058" width="30.85546875" style="187" customWidth="1"/>
    <col min="13059" max="13059" width="84.42578125" style="187" customWidth="1"/>
    <col min="13060" max="13060" width="42.7109375" style="187" customWidth="1"/>
    <col min="13061" max="13061" width="4.85546875" style="187" customWidth="1"/>
    <col min="13062" max="13312" width="11.42578125" style="187"/>
    <col min="13313" max="13313" width="4.85546875" style="187" customWidth="1"/>
    <col min="13314" max="13314" width="30.85546875" style="187" customWidth="1"/>
    <col min="13315" max="13315" width="84.42578125" style="187" customWidth="1"/>
    <col min="13316" max="13316" width="42.7109375" style="187" customWidth="1"/>
    <col min="13317" max="13317" width="4.85546875" style="187" customWidth="1"/>
    <col min="13318" max="13568" width="11.42578125" style="187"/>
    <col min="13569" max="13569" width="4.85546875" style="187" customWidth="1"/>
    <col min="13570" max="13570" width="30.85546875" style="187" customWidth="1"/>
    <col min="13571" max="13571" width="84.42578125" style="187" customWidth="1"/>
    <col min="13572" max="13572" width="42.7109375" style="187" customWidth="1"/>
    <col min="13573" max="13573" width="4.85546875" style="187" customWidth="1"/>
    <col min="13574" max="13824" width="11.42578125" style="187"/>
    <col min="13825" max="13825" width="4.85546875" style="187" customWidth="1"/>
    <col min="13826" max="13826" width="30.85546875" style="187" customWidth="1"/>
    <col min="13827" max="13827" width="84.42578125" style="187" customWidth="1"/>
    <col min="13828" max="13828" width="42.7109375" style="187" customWidth="1"/>
    <col min="13829" max="13829" width="4.85546875" style="187" customWidth="1"/>
    <col min="13830" max="14080" width="11.42578125" style="187"/>
    <col min="14081" max="14081" width="4.85546875" style="187" customWidth="1"/>
    <col min="14082" max="14082" width="30.85546875" style="187" customWidth="1"/>
    <col min="14083" max="14083" width="84.42578125" style="187" customWidth="1"/>
    <col min="14084" max="14084" width="42.7109375" style="187" customWidth="1"/>
    <col min="14085" max="14085" width="4.85546875" style="187" customWidth="1"/>
    <col min="14086" max="14336" width="11.42578125" style="187"/>
    <col min="14337" max="14337" width="4.85546875" style="187" customWidth="1"/>
    <col min="14338" max="14338" width="30.85546875" style="187" customWidth="1"/>
    <col min="14339" max="14339" width="84.42578125" style="187" customWidth="1"/>
    <col min="14340" max="14340" width="42.7109375" style="187" customWidth="1"/>
    <col min="14341" max="14341" width="4.85546875" style="187" customWidth="1"/>
    <col min="14342" max="14592" width="11.42578125" style="187"/>
    <col min="14593" max="14593" width="4.85546875" style="187" customWidth="1"/>
    <col min="14594" max="14594" width="30.85546875" style="187" customWidth="1"/>
    <col min="14595" max="14595" width="84.42578125" style="187" customWidth="1"/>
    <col min="14596" max="14596" width="42.7109375" style="187" customWidth="1"/>
    <col min="14597" max="14597" width="4.85546875" style="187" customWidth="1"/>
    <col min="14598" max="14848" width="11.42578125" style="187"/>
    <col min="14849" max="14849" width="4.85546875" style="187" customWidth="1"/>
    <col min="14850" max="14850" width="30.85546875" style="187" customWidth="1"/>
    <col min="14851" max="14851" width="84.42578125" style="187" customWidth="1"/>
    <col min="14852" max="14852" width="42.7109375" style="187" customWidth="1"/>
    <col min="14853" max="14853" width="4.85546875" style="187" customWidth="1"/>
    <col min="14854" max="15104" width="11.42578125" style="187"/>
    <col min="15105" max="15105" width="4.85546875" style="187" customWidth="1"/>
    <col min="15106" max="15106" width="30.85546875" style="187" customWidth="1"/>
    <col min="15107" max="15107" width="84.42578125" style="187" customWidth="1"/>
    <col min="15108" max="15108" width="42.7109375" style="187" customWidth="1"/>
    <col min="15109" max="15109" width="4.85546875" style="187" customWidth="1"/>
    <col min="15110" max="15360" width="11.42578125" style="187"/>
    <col min="15361" max="15361" width="4.85546875" style="187" customWidth="1"/>
    <col min="15362" max="15362" width="30.85546875" style="187" customWidth="1"/>
    <col min="15363" max="15363" width="84.42578125" style="187" customWidth="1"/>
    <col min="15364" max="15364" width="42.7109375" style="187" customWidth="1"/>
    <col min="15365" max="15365" width="4.85546875" style="187" customWidth="1"/>
    <col min="15366" max="15616" width="11.42578125" style="187"/>
    <col min="15617" max="15617" width="4.85546875" style="187" customWidth="1"/>
    <col min="15618" max="15618" width="30.85546875" style="187" customWidth="1"/>
    <col min="15619" max="15619" width="84.42578125" style="187" customWidth="1"/>
    <col min="15620" max="15620" width="42.7109375" style="187" customWidth="1"/>
    <col min="15621" max="15621" width="4.85546875" style="187" customWidth="1"/>
    <col min="15622" max="15872" width="11.42578125" style="187"/>
    <col min="15873" max="15873" width="4.85546875" style="187" customWidth="1"/>
    <col min="15874" max="15874" width="30.85546875" style="187" customWidth="1"/>
    <col min="15875" max="15875" width="84.42578125" style="187" customWidth="1"/>
    <col min="15876" max="15876" width="42.7109375" style="187" customWidth="1"/>
    <col min="15877" max="15877" width="4.85546875" style="187" customWidth="1"/>
    <col min="15878" max="16128" width="11.42578125" style="187"/>
    <col min="16129" max="16129" width="4.85546875" style="187" customWidth="1"/>
    <col min="16130" max="16130" width="30.85546875" style="187" customWidth="1"/>
    <col min="16131" max="16131" width="84.42578125" style="187" customWidth="1"/>
    <col min="16132" max="16132" width="42.7109375" style="187" customWidth="1"/>
    <col min="16133" max="16133" width="4.85546875" style="187" customWidth="1"/>
    <col min="16134" max="16384" width="11.42578125" style="187"/>
  </cols>
  <sheetData>
    <row r="1" spans="1:8" s="182" customFormat="1">
      <c r="B1" s="718" t="s">
        <v>392</v>
      </c>
      <c r="C1" s="718"/>
      <c r="D1" s="718"/>
      <c r="E1" s="718"/>
    </row>
    <row r="2" spans="1:8" s="182" customFormat="1">
      <c r="B2" s="718" t="s">
        <v>420</v>
      </c>
      <c r="C2" s="718"/>
      <c r="D2" s="718"/>
      <c r="E2" s="718"/>
    </row>
    <row r="3" spans="1:8" s="182" customFormat="1">
      <c r="B3" s="718" t="s">
        <v>1</v>
      </c>
      <c r="C3" s="718"/>
      <c r="D3" s="718"/>
      <c r="E3" s="718"/>
    </row>
    <row r="4" spans="1:8">
      <c r="A4" s="183"/>
      <c r="B4" s="184" t="s">
        <v>4</v>
      </c>
      <c r="C4" s="590" t="str">
        <f>+EA!C6</f>
        <v>INSTITUTO INMOBILIARIO DE DESARROLLO URBANO Y VIVIENDA DEL ESTADO DE TLAXCALA</v>
      </c>
      <c r="D4" s="590"/>
      <c r="E4" s="185"/>
      <c r="F4" s="186"/>
      <c r="G4" s="186"/>
      <c r="H4" s="186"/>
    </row>
    <row r="5" spans="1:8">
      <c r="A5" s="183"/>
      <c r="B5" s="188"/>
      <c r="C5" s="189"/>
      <c r="D5" s="189"/>
      <c r="E5" s="190"/>
    </row>
    <row r="6" spans="1:8" s="193" customFormat="1">
      <c r="A6" s="191"/>
      <c r="B6" s="192"/>
      <c r="C6" s="191"/>
      <c r="D6" s="191"/>
      <c r="E6" s="192"/>
    </row>
    <row r="7" spans="1:8" s="196" customFormat="1">
      <c r="A7" s="717" t="s">
        <v>389</v>
      </c>
      <c r="B7" s="629"/>
      <c r="C7" s="194" t="s">
        <v>393</v>
      </c>
      <c r="D7" s="194" t="s">
        <v>391</v>
      </c>
      <c r="E7" s="195"/>
    </row>
    <row r="8" spans="1:8" s="193" customFormat="1">
      <c r="A8" s="197"/>
      <c r="B8" s="198"/>
      <c r="C8" s="198"/>
      <c r="D8" s="198"/>
      <c r="E8" s="199"/>
    </row>
    <row r="9" spans="1:8">
      <c r="A9" s="200"/>
      <c r="B9" s="201"/>
      <c r="C9" s="202"/>
      <c r="D9" s="203">
        <v>0</v>
      </c>
      <c r="E9" s="204"/>
    </row>
    <row r="10" spans="1:8">
      <c r="A10" s="200"/>
      <c r="B10" s="201"/>
      <c r="C10" s="202"/>
      <c r="D10" s="203">
        <v>0</v>
      </c>
      <c r="E10" s="204"/>
    </row>
    <row r="11" spans="1:8">
      <c r="A11" s="200"/>
      <c r="B11" s="201"/>
      <c r="C11" s="202"/>
      <c r="D11" s="203">
        <v>0</v>
      </c>
      <c r="E11" s="204"/>
    </row>
    <row r="12" spans="1:8">
      <c r="A12" s="200"/>
      <c r="B12" s="201"/>
      <c r="C12" s="202"/>
      <c r="D12" s="203">
        <v>0</v>
      </c>
      <c r="E12" s="204"/>
    </row>
    <row r="13" spans="1:8">
      <c r="A13" s="200"/>
      <c r="B13" s="201"/>
      <c r="C13" s="202"/>
      <c r="D13" s="203">
        <v>0</v>
      </c>
      <c r="E13" s="204"/>
    </row>
    <row r="14" spans="1:8">
      <c r="A14" s="200"/>
      <c r="B14" s="201"/>
      <c r="C14" s="202"/>
      <c r="D14" s="203">
        <v>0</v>
      </c>
      <c r="E14" s="204"/>
    </row>
    <row r="15" spans="1:8">
      <c r="A15" s="200"/>
      <c r="B15" s="201"/>
      <c r="C15" s="202"/>
      <c r="D15" s="203">
        <v>0</v>
      </c>
      <c r="E15" s="204"/>
    </row>
    <row r="16" spans="1:8">
      <c r="A16" s="200"/>
      <c r="B16" s="201"/>
      <c r="C16" s="202"/>
      <c r="D16" s="203">
        <v>0</v>
      </c>
      <c r="E16" s="204"/>
    </row>
    <row r="17" spans="1:5">
      <c r="A17" s="205"/>
      <c r="B17" s="206"/>
      <c r="C17" s="202"/>
      <c r="D17" s="203">
        <v>0</v>
      </c>
      <c r="E17" s="204"/>
    </row>
    <row r="18" spans="1:5">
      <c r="A18" s="205"/>
      <c r="B18" s="206"/>
      <c r="C18" s="202"/>
      <c r="D18" s="203">
        <v>0</v>
      </c>
      <c r="E18" s="204"/>
    </row>
    <row r="19" spans="1:5">
      <c r="A19" s="205"/>
      <c r="B19" s="206"/>
      <c r="C19" s="202"/>
      <c r="D19" s="203">
        <v>0</v>
      </c>
      <c r="E19" s="204"/>
    </row>
    <row r="20" spans="1:5">
      <c r="A20" s="205"/>
      <c r="B20" s="206"/>
      <c r="C20" s="202"/>
      <c r="D20" s="203">
        <v>0</v>
      </c>
      <c r="E20" s="204"/>
    </row>
    <row r="21" spans="1:5">
      <c r="A21" s="205"/>
      <c r="B21" s="206"/>
      <c r="C21" s="202"/>
      <c r="D21" s="203">
        <v>0</v>
      </c>
      <c r="E21" s="204"/>
    </row>
    <row r="22" spans="1:5">
      <c r="A22" s="205"/>
      <c r="B22" s="206"/>
      <c r="C22" s="202"/>
      <c r="D22" s="203">
        <v>0</v>
      </c>
      <c r="E22" s="204"/>
    </row>
    <row r="23" spans="1:5">
      <c r="A23" s="205"/>
      <c r="B23" s="206"/>
      <c r="C23" s="202"/>
      <c r="D23" s="203">
        <v>0</v>
      </c>
      <c r="E23" s="204"/>
    </row>
    <row r="24" spans="1:5">
      <c r="A24" s="205"/>
      <c r="B24" s="206"/>
      <c r="C24" s="202"/>
      <c r="D24" s="203">
        <v>0</v>
      </c>
      <c r="E24" s="204"/>
    </row>
    <row r="25" spans="1:5">
      <c r="A25" s="205"/>
      <c r="B25" s="206"/>
      <c r="C25" s="202"/>
      <c r="D25" s="203">
        <v>0</v>
      </c>
      <c r="E25" s="204"/>
    </row>
    <row r="26" spans="1:5">
      <c r="A26" s="205"/>
      <c r="B26" s="206"/>
      <c r="C26" s="202"/>
      <c r="D26" s="203">
        <v>0</v>
      </c>
      <c r="E26" s="204"/>
    </row>
    <row r="27" spans="1:5">
      <c r="A27" s="205"/>
      <c r="B27" s="206"/>
      <c r="C27" s="202"/>
      <c r="D27" s="203">
        <v>0</v>
      </c>
      <c r="E27" s="204"/>
    </row>
    <row r="28" spans="1:5">
      <c r="A28" s="205"/>
      <c r="B28" s="206"/>
      <c r="C28" s="202"/>
      <c r="D28" s="203">
        <v>0</v>
      </c>
      <c r="E28" s="204"/>
    </row>
    <row r="29" spans="1:5">
      <c r="A29" s="205"/>
      <c r="B29" s="206"/>
      <c r="C29" s="202"/>
      <c r="D29" s="203">
        <v>0</v>
      </c>
      <c r="E29" s="204"/>
    </row>
    <row r="30" spans="1:5">
      <c r="A30" s="205"/>
      <c r="B30" s="206"/>
      <c r="C30" s="202"/>
      <c r="D30" s="203">
        <v>0</v>
      </c>
      <c r="E30" s="204"/>
    </row>
    <row r="31" spans="1:5">
      <c r="A31" s="200"/>
      <c r="B31" s="201"/>
      <c r="C31" s="202"/>
      <c r="D31" s="203">
        <v>0</v>
      </c>
      <c r="E31" s="204"/>
    </row>
    <row r="32" spans="1:5">
      <c r="A32" s="200"/>
      <c r="B32" s="201"/>
      <c r="C32" s="202"/>
      <c r="D32" s="203">
        <v>0</v>
      </c>
      <c r="E32" s="204"/>
    </row>
    <row r="33" spans="1:9">
      <c r="A33" s="200"/>
      <c r="B33" s="201"/>
      <c r="C33" s="202"/>
      <c r="D33" s="203">
        <v>0</v>
      </c>
      <c r="E33" s="204"/>
    </row>
    <row r="34" spans="1:9">
      <c r="A34" s="200"/>
      <c r="B34" s="201"/>
      <c r="C34" s="202"/>
      <c r="D34" s="203">
        <v>0</v>
      </c>
      <c r="E34" s="204"/>
    </row>
    <row r="35" spans="1:9">
      <c r="A35" s="200"/>
      <c r="B35" s="201"/>
      <c r="C35" s="202"/>
      <c r="D35" s="203">
        <v>0</v>
      </c>
      <c r="E35" s="204"/>
    </row>
    <row r="36" spans="1:9">
      <c r="A36" s="200"/>
      <c r="B36" s="201"/>
      <c r="C36" s="202"/>
      <c r="D36" s="203">
        <v>0</v>
      </c>
      <c r="E36" s="204"/>
    </row>
    <row r="37" spans="1:9">
      <c r="A37" s="200"/>
      <c r="B37" s="201"/>
      <c r="C37" s="202"/>
      <c r="D37" s="203">
        <v>0</v>
      </c>
      <c r="E37" s="204"/>
    </row>
    <row r="38" spans="1:9">
      <c r="A38" s="200"/>
      <c r="B38" s="201"/>
      <c r="C38" s="202"/>
      <c r="D38" s="203">
        <v>0</v>
      </c>
      <c r="E38" s="204"/>
    </row>
    <row r="39" spans="1:9">
      <c r="A39" s="200"/>
      <c r="B39" s="201"/>
      <c r="C39" s="202"/>
      <c r="D39" s="203">
        <v>0</v>
      </c>
      <c r="E39" s="204"/>
    </row>
    <row r="40" spans="1:9">
      <c r="A40" s="200"/>
      <c r="B40" s="201"/>
      <c r="C40" s="202"/>
      <c r="D40" s="203">
        <v>0</v>
      </c>
      <c r="E40" s="204"/>
    </row>
    <row r="41" spans="1:9">
      <c r="A41" s="200"/>
      <c r="B41" s="201"/>
      <c r="C41" s="202"/>
      <c r="D41" s="203">
        <v>0</v>
      </c>
      <c r="E41" s="204"/>
    </row>
    <row r="42" spans="1:9">
      <c r="A42" s="200"/>
      <c r="B42" s="201"/>
      <c r="C42" s="202"/>
      <c r="D42" s="203">
        <v>0</v>
      </c>
      <c r="E42" s="204"/>
    </row>
    <row r="43" spans="1:9" ht="15">
      <c r="A43" s="207"/>
      <c r="B43" s="208"/>
      <c r="C43" s="209"/>
      <c r="D43" s="210"/>
      <c r="E43" s="211"/>
    </row>
    <row r="44" spans="1:9">
      <c r="A44" s="212"/>
      <c r="B44" s="213"/>
      <c r="C44" s="714"/>
      <c r="D44" s="715"/>
      <c r="E44" s="715"/>
    </row>
    <row r="45" spans="1:9">
      <c r="A45" s="214"/>
      <c r="B45" s="214"/>
      <c r="C45" s="214"/>
      <c r="E45" s="215"/>
      <c r="F45" s="215"/>
      <c r="G45" s="214"/>
      <c r="H45" s="214"/>
      <c r="I45" s="214"/>
    </row>
  </sheetData>
  <customSheetViews>
    <customSheetView guid="{F388B5A1-DF76-4934-8DC7-9C571D76D22E}" fitToPage="1">
      <selection activeCell="C33" sqref="C33"/>
      <pageMargins left="0.7" right="0.7" top="0.75" bottom="0.75" header="0.3" footer="0.3"/>
      <pageSetup scale="62" fitToHeight="0" orientation="landscape" r:id="rId1"/>
    </customSheetView>
    <customSheetView guid="{7CC4DA3F-AD23-4DEB-9CA4-712614517CA7}" fitToPage="1">
      <selection activeCell="B2" sqref="B2:E2"/>
      <pageMargins left="0.7" right="0.7" top="0.75" bottom="0.75" header="0.3" footer="0.3"/>
      <pageSetup scale="62" fitToHeight="0" orientation="landscape" r:id="rId2"/>
    </customSheetView>
    <customSheetView guid="{A19AC32C-BD6E-4E9B-9A51-86B25DA28A61}" fitToPage="1">
      <selection activeCell="B2" sqref="B2:E2"/>
      <pageMargins left="0.7" right="0.7" top="0.75" bottom="0.75" header="0.3" footer="0.3"/>
      <pageSetup scale="62" fitToHeight="0" orientation="landscape" r:id="rId3"/>
    </customSheetView>
  </customSheetViews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7030A0"/>
    <pageSetUpPr fitToPage="1"/>
  </sheetPr>
  <dimension ref="A1:AI174"/>
  <sheetViews>
    <sheetView topLeftCell="A28" zoomScale="80" zoomScaleNormal="80" zoomScalePageLayoutView="80" workbookViewId="0">
      <selection activeCell="L30" sqref="L30"/>
    </sheetView>
  </sheetViews>
  <sheetFormatPr baseColWidth="10" defaultRowHeight="12"/>
  <cols>
    <col min="1" max="1" width="4.85546875" style="220" customWidth="1"/>
    <col min="2" max="2" width="27.5703125" style="221" customWidth="1"/>
    <col min="3" max="3" width="37.85546875" style="220" customWidth="1"/>
    <col min="4" max="5" width="21" style="220" customWidth="1"/>
    <col min="6" max="6" width="11" style="222" customWidth="1"/>
    <col min="7" max="8" width="27.5703125" style="220" customWidth="1"/>
    <col min="9" max="10" width="21" style="220" customWidth="1"/>
    <col min="11" max="11" width="4.85546875" style="173" customWidth="1"/>
    <col min="12" max="12" width="1.7109375" style="459" customWidth="1"/>
    <col min="13" max="35" width="11.42578125" style="261"/>
    <col min="36" max="16384" width="11.42578125" style="220"/>
  </cols>
  <sheetData>
    <row r="1" spans="1:35" ht="6" customHeight="1">
      <c r="A1" s="187"/>
      <c r="B1" s="217"/>
      <c r="C1" s="187"/>
      <c r="D1" s="218"/>
      <c r="E1" s="218"/>
      <c r="F1" s="219"/>
      <c r="G1" s="218"/>
      <c r="H1" s="218"/>
      <c r="I1" s="218"/>
      <c r="J1" s="187"/>
      <c r="K1" s="187"/>
    </row>
    <row r="2" spans="1:35" ht="6" customHeight="1">
      <c r="K2" s="220"/>
      <c r="L2" s="237"/>
    </row>
    <row r="3" spans="1:35" ht="14.1" customHeight="1">
      <c r="B3" s="223"/>
      <c r="C3" s="573" t="s">
        <v>420</v>
      </c>
      <c r="D3" s="573"/>
      <c r="E3" s="573"/>
      <c r="F3" s="573"/>
      <c r="G3" s="573"/>
      <c r="H3" s="573"/>
      <c r="I3" s="573"/>
      <c r="J3" s="223"/>
      <c r="K3" s="223"/>
      <c r="L3" s="237"/>
    </row>
    <row r="4" spans="1:35" ht="14.1" customHeight="1">
      <c r="B4" s="223"/>
      <c r="C4" s="573" t="s">
        <v>0</v>
      </c>
      <c r="D4" s="573"/>
      <c r="E4" s="573"/>
      <c r="F4" s="573"/>
      <c r="G4" s="573"/>
      <c r="H4" s="573"/>
      <c r="I4" s="573"/>
      <c r="J4" s="223"/>
      <c r="K4" s="223"/>
    </row>
    <row r="5" spans="1:35" ht="14.1" customHeight="1">
      <c r="B5" s="223"/>
      <c r="C5" s="573" t="str">
        <f>+EA!B72</f>
        <v>Al 31 de diciembre de 2015</v>
      </c>
      <c r="D5" s="573"/>
      <c r="E5" s="573"/>
      <c r="F5" s="573"/>
      <c r="G5" s="573"/>
      <c r="H5" s="573"/>
      <c r="I5" s="573"/>
      <c r="J5" s="223"/>
      <c r="K5" s="223"/>
    </row>
    <row r="6" spans="1:35" ht="14.1" customHeight="1">
      <c r="B6" s="224"/>
      <c r="C6" s="574" t="s">
        <v>1</v>
      </c>
      <c r="D6" s="574"/>
      <c r="E6" s="574"/>
      <c r="F6" s="574"/>
      <c r="G6" s="574"/>
      <c r="H6" s="574"/>
      <c r="I6" s="574"/>
      <c r="J6" s="224"/>
      <c r="K6" s="224"/>
    </row>
    <row r="7" spans="1:35" ht="20.100000000000001" customHeight="1">
      <c r="A7" s="225"/>
      <c r="B7" s="226" t="s">
        <v>4</v>
      </c>
      <c r="C7" s="590" t="str">
        <f>+EA!C6</f>
        <v>INSTITUTO INMOBILIARIO DE DESARROLLO URBANO Y VIVIENDA DEL ESTADO DE TLAXCALA</v>
      </c>
      <c r="D7" s="590"/>
      <c r="E7" s="590"/>
      <c r="F7" s="590"/>
      <c r="G7" s="590"/>
      <c r="H7" s="590"/>
      <c r="I7" s="590"/>
      <c r="J7" s="590"/>
    </row>
    <row r="8" spans="1:35" ht="3" customHeight="1">
      <c r="A8" s="224"/>
      <c r="B8" s="224"/>
      <c r="C8" s="224"/>
      <c r="D8" s="224"/>
      <c r="E8" s="224"/>
      <c r="F8" s="227"/>
      <c r="G8" s="224"/>
      <c r="H8" s="224"/>
      <c r="I8" s="224"/>
      <c r="J8" s="224"/>
      <c r="K8" s="220"/>
      <c r="L8" s="237"/>
    </row>
    <row r="9" spans="1:35" ht="3" customHeight="1">
      <c r="A9" s="224"/>
      <c r="B9" s="224"/>
      <c r="C9" s="224"/>
      <c r="D9" s="224"/>
      <c r="E9" s="224"/>
      <c r="F9" s="227"/>
      <c r="G9" s="224"/>
      <c r="H9" s="224"/>
      <c r="I9" s="224"/>
      <c r="J9" s="224"/>
    </row>
    <row r="10" spans="1:35" s="230" customFormat="1" ht="15" customHeight="1">
      <c r="A10" s="584"/>
      <c r="B10" s="586" t="s">
        <v>77</v>
      </c>
      <c r="C10" s="586"/>
      <c r="D10" s="228" t="s">
        <v>5</v>
      </c>
      <c r="E10" s="228"/>
      <c r="F10" s="588"/>
      <c r="G10" s="586" t="s">
        <v>77</v>
      </c>
      <c r="H10" s="586"/>
      <c r="I10" s="228" t="s">
        <v>5</v>
      </c>
      <c r="J10" s="228"/>
      <c r="K10" s="229"/>
      <c r="L10" s="459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</row>
    <row r="11" spans="1:35" s="230" customFormat="1" ht="15" customHeight="1">
      <c r="A11" s="585"/>
      <c r="B11" s="587"/>
      <c r="C11" s="587"/>
      <c r="D11" s="231">
        <v>2015</v>
      </c>
      <c r="E11" s="231">
        <v>2014</v>
      </c>
      <c r="F11" s="589"/>
      <c r="G11" s="587"/>
      <c r="H11" s="587"/>
      <c r="I11" s="231">
        <v>2015</v>
      </c>
      <c r="J11" s="231">
        <v>2014</v>
      </c>
      <c r="K11" s="232"/>
      <c r="L11" s="459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</row>
    <row r="12" spans="1:35" ht="3" customHeight="1">
      <c r="A12" s="233"/>
      <c r="B12" s="224"/>
      <c r="C12" s="224"/>
      <c r="D12" s="224"/>
      <c r="E12" s="224"/>
      <c r="F12" s="227"/>
      <c r="G12" s="224"/>
      <c r="H12" s="224"/>
      <c r="I12" s="224"/>
      <c r="J12" s="224"/>
      <c r="K12" s="234"/>
      <c r="L12" s="237"/>
    </row>
    <row r="13" spans="1:35" ht="3" customHeight="1">
      <c r="A13" s="233"/>
      <c r="B13" s="224"/>
      <c r="C13" s="224"/>
      <c r="D13" s="224"/>
      <c r="E13" s="224"/>
      <c r="F13" s="227"/>
      <c r="G13" s="224"/>
      <c r="H13" s="224"/>
      <c r="I13" s="224"/>
      <c r="J13" s="224"/>
      <c r="K13" s="234"/>
    </row>
    <row r="14" spans="1:35">
      <c r="A14" s="235"/>
      <c r="B14" s="577" t="s">
        <v>6</v>
      </c>
      <c r="C14" s="577"/>
      <c r="D14" s="236"/>
      <c r="E14" s="237"/>
      <c r="G14" s="577" t="s">
        <v>7</v>
      </c>
      <c r="H14" s="577"/>
      <c r="I14" s="238"/>
      <c r="J14" s="238"/>
      <c r="K14" s="234"/>
    </row>
    <row r="15" spans="1:35" ht="5.0999999999999996" customHeight="1">
      <c r="A15" s="235"/>
      <c r="B15" s="239"/>
      <c r="C15" s="238"/>
      <c r="D15" s="240"/>
      <c r="E15" s="240"/>
      <c r="G15" s="239"/>
      <c r="H15" s="238"/>
      <c r="I15" s="241"/>
      <c r="J15" s="241"/>
      <c r="K15" s="234"/>
    </row>
    <row r="16" spans="1:35">
      <c r="A16" s="235"/>
      <c r="B16" s="576" t="s">
        <v>8</v>
      </c>
      <c r="C16" s="576"/>
      <c r="D16" s="240"/>
      <c r="E16" s="240"/>
      <c r="G16" s="576" t="s">
        <v>9</v>
      </c>
      <c r="H16" s="576"/>
      <c r="I16" s="240"/>
      <c r="J16" s="240"/>
      <c r="K16" s="234"/>
    </row>
    <row r="17" spans="1:11" ht="5.0999999999999996" customHeight="1">
      <c r="A17" s="235"/>
      <c r="B17" s="242"/>
      <c r="C17" s="243"/>
      <c r="D17" s="240"/>
      <c r="E17" s="240"/>
      <c r="G17" s="242"/>
      <c r="H17" s="243"/>
      <c r="I17" s="240"/>
      <c r="J17" s="240"/>
      <c r="K17" s="234"/>
    </row>
    <row r="18" spans="1:11">
      <c r="A18" s="235"/>
      <c r="B18" s="572" t="s">
        <v>10</v>
      </c>
      <c r="C18" s="572"/>
      <c r="D18" s="244">
        <f>+[1]BALANZA!$H$16+[1]BALANZA!$H$17</f>
        <v>1513324</v>
      </c>
      <c r="E18" s="244">
        <v>11085948</v>
      </c>
      <c r="G18" s="572" t="s">
        <v>11</v>
      </c>
      <c r="H18" s="572"/>
      <c r="I18" s="244">
        <f>+[1]BALANZA!$H$39</f>
        <v>36000</v>
      </c>
      <c r="J18" s="244">
        <v>20049.82</v>
      </c>
      <c r="K18" s="234"/>
    </row>
    <row r="19" spans="1:11">
      <c r="A19" s="235"/>
      <c r="B19" s="572" t="s">
        <v>12</v>
      </c>
      <c r="C19" s="572"/>
      <c r="D19" s="244">
        <f>+[1]BALANZA!$H$18</f>
        <v>0</v>
      </c>
      <c r="E19" s="244">
        <v>0</v>
      </c>
      <c r="G19" s="572" t="s">
        <v>13</v>
      </c>
      <c r="H19" s="572"/>
      <c r="I19" s="244">
        <v>0</v>
      </c>
      <c r="J19" s="244">
        <v>0</v>
      </c>
      <c r="K19" s="234"/>
    </row>
    <row r="20" spans="1:11">
      <c r="A20" s="235"/>
      <c r="B20" s="572" t="s">
        <v>14</v>
      </c>
      <c r="C20" s="572"/>
      <c r="D20" s="244">
        <v>0</v>
      </c>
      <c r="E20" s="244">
        <v>0</v>
      </c>
      <c r="G20" s="572" t="s">
        <v>15</v>
      </c>
      <c r="H20" s="572"/>
      <c r="I20" s="244">
        <v>0</v>
      </c>
      <c r="J20" s="244">
        <v>0</v>
      </c>
      <c r="K20" s="234"/>
    </row>
    <row r="21" spans="1:11">
      <c r="A21" s="235"/>
      <c r="B21" s="572" t="s">
        <v>16</v>
      </c>
      <c r="C21" s="572"/>
      <c r="D21" s="244">
        <v>0</v>
      </c>
      <c r="E21" s="244">
        <v>0</v>
      </c>
      <c r="G21" s="572" t="s">
        <v>17</v>
      </c>
      <c r="H21" s="572"/>
      <c r="I21" s="244">
        <v>0</v>
      </c>
      <c r="J21" s="244">
        <v>0</v>
      </c>
      <c r="K21" s="234"/>
    </row>
    <row r="22" spans="1:11">
      <c r="A22" s="235"/>
      <c r="B22" s="572" t="s">
        <v>18</v>
      </c>
      <c r="C22" s="572"/>
      <c r="D22" s="244">
        <f>+[1]BALANZA!$H$19</f>
        <v>0</v>
      </c>
      <c r="E22" s="244">
        <v>0</v>
      </c>
      <c r="G22" s="572" t="s">
        <v>19</v>
      </c>
      <c r="H22" s="572"/>
      <c r="I22" s="244">
        <v>0</v>
      </c>
      <c r="J22" s="244">
        <v>0</v>
      </c>
      <c r="K22" s="234"/>
    </row>
    <row r="23" spans="1:11" ht="25.5" customHeight="1">
      <c r="A23" s="235"/>
      <c r="B23" s="572" t="s">
        <v>20</v>
      </c>
      <c r="C23" s="572"/>
      <c r="D23" s="244">
        <v>0</v>
      </c>
      <c r="E23" s="244">
        <v>0</v>
      </c>
      <c r="G23" s="575" t="s">
        <v>21</v>
      </c>
      <c r="H23" s="575"/>
      <c r="I23" s="244">
        <v>0</v>
      </c>
      <c r="J23" s="244">
        <v>0</v>
      </c>
      <c r="K23" s="234"/>
    </row>
    <row r="24" spans="1:11">
      <c r="A24" s="235"/>
      <c r="B24" s="572" t="s">
        <v>22</v>
      </c>
      <c r="C24" s="572"/>
      <c r="D24" s="244">
        <f>+[2]BALANZA!$H$20</f>
        <v>0</v>
      </c>
      <c r="E24" s="244">
        <v>346</v>
      </c>
      <c r="G24" s="572" t="s">
        <v>23</v>
      </c>
      <c r="H24" s="572"/>
      <c r="I24" s="244">
        <v>0</v>
      </c>
      <c r="J24" s="244">
        <v>0</v>
      </c>
      <c r="K24" s="234"/>
    </row>
    <row r="25" spans="1:11">
      <c r="A25" s="235"/>
      <c r="B25" s="245"/>
      <c r="C25" s="246"/>
      <c r="D25" s="247"/>
      <c r="E25" s="247"/>
      <c r="G25" s="572" t="s">
        <v>24</v>
      </c>
      <c r="H25" s="572"/>
      <c r="I25" s="244">
        <v>0</v>
      </c>
      <c r="J25" s="244">
        <v>19829.38</v>
      </c>
      <c r="K25" s="234"/>
    </row>
    <row r="26" spans="1:11">
      <c r="A26" s="248"/>
      <c r="B26" s="576" t="s">
        <v>25</v>
      </c>
      <c r="C26" s="576"/>
      <c r="D26" s="249">
        <f>SUM(D18:D24)</f>
        <v>1513324</v>
      </c>
      <c r="E26" s="249">
        <f>SUM(E18:E24)</f>
        <v>11086294</v>
      </c>
      <c r="F26" s="250"/>
      <c r="G26" s="239"/>
      <c r="H26" s="238"/>
      <c r="I26" s="251"/>
      <c r="J26" s="251"/>
      <c r="K26" s="234"/>
    </row>
    <row r="27" spans="1:11">
      <c r="A27" s="248"/>
      <c r="B27" s="239"/>
      <c r="C27" s="252"/>
      <c r="D27" s="251"/>
      <c r="E27" s="251"/>
      <c r="F27" s="250"/>
      <c r="G27" s="576" t="s">
        <v>26</v>
      </c>
      <c r="H27" s="576"/>
      <c r="I27" s="249">
        <f>SUM(I18:I25)</f>
        <v>36000</v>
      </c>
      <c r="J27" s="249">
        <f>SUM(J18:J25)</f>
        <v>39879.199999999997</v>
      </c>
      <c r="K27" s="234"/>
    </row>
    <row r="28" spans="1:11">
      <c r="A28" s="235"/>
      <c r="B28" s="245"/>
      <c r="C28" s="245"/>
      <c r="D28" s="247"/>
      <c r="E28" s="247"/>
      <c r="G28" s="253"/>
      <c r="H28" s="246"/>
      <c r="I28" s="247"/>
      <c r="J28" s="247"/>
      <c r="K28" s="234"/>
    </row>
    <row r="29" spans="1:11">
      <c r="A29" s="235"/>
      <c r="B29" s="576" t="s">
        <v>27</v>
      </c>
      <c r="C29" s="576"/>
      <c r="D29" s="240"/>
      <c r="E29" s="240"/>
      <c r="G29" s="576" t="s">
        <v>28</v>
      </c>
      <c r="H29" s="576"/>
      <c r="I29" s="240"/>
      <c r="J29" s="240"/>
      <c r="K29" s="234"/>
    </row>
    <row r="30" spans="1:11">
      <c r="A30" s="235"/>
      <c r="B30" s="245"/>
      <c r="C30" s="245"/>
      <c r="D30" s="247"/>
      <c r="E30" s="247"/>
      <c r="G30" s="245"/>
      <c r="H30" s="246"/>
      <c r="I30" s="247"/>
      <c r="J30" s="247"/>
      <c r="K30" s="234"/>
    </row>
    <row r="31" spans="1:11">
      <c r="A31" s="235"/>
      <c r="B31" s="572" t="s">
        <v>29</v>
      </c>
      <c r="C31" s="572"/>
      <c r="D31" s="244">
        <v>0</v>
      </c>
      <c r="E31" s="244">
        <v>0</v>
      </c>
      <c r="G31" s="572" t="s">
        <v>30</v>
      </c>
      <c r="H31" s="572"/>
      <c r="I31" s="244">
        <v>0</v>
      </c>
      <c r="J31" s="244">
        <v>0</v>
      </c>
      <c r="K31" s="234"/>
    </row>
    <row r="32" spans="1:11">
      <c r="A32" s="235"/>
      <c r="B32" s="572" t="s">
        <v>31</v>
      </c>
      <c r="C32" s="572"/>
      <c r="D32" s="244">
        <v>0</v>
      </c>
      <c r="E32" s="244">
        <v>0</v>
      </c>
      <c r="G32" s="572" t="s">
        <v>32</v>
      </c>
      <c r="H32" s="572"/>
      <c r="I32" s="244">
        <v>0</v>
      </c>
      <c r="J32" s="244">
        <v>0</v>
      </c>
      <c r="K32" s="234"/>
    </row>
    <row r="33" spans="1:13">
      <c r="A33" s="235"/>
      <c r="B33" s="572" t="s">
        <v>33</v>
      </c>
      <c r="C33" s="572"/>
      <c r="D33" s="244">
        <f>+[1]BALANZA!$H$25</f>
        <v>35729418</v>
      </c>
      <c r="E33" s="244">
        <v>29802733</v>
      </c>
      <c r="G33" s="572" t="s">
        <v>34</v>
      </c>
      <c r="H33" s="572"/>
      <c r="I33" s="244">
        <v>0</v>
      </c>
      <c r="J33" s="244">
        <v>0</v>
      </c>
      <c r="K33" s="234"/>
    </row>
    <row r="34" spans="1:13">
      <c r="A34" s="235"/>
      <c r="B34" s="572" t="s">
        <v>35</v>
      </c>
      <c r="C34" s="572"/>
      <c r="D34" s="244">
        <f>+[1]BALANZA!$H$24</f>
        <v>1919285</v>
      </c>
      <c r="E34" s="244">
        <v>1919285</v>
      </c>
      <c r="G34" s="572" t="s">
        <v>36</v>
      </c>
      <c r="H34" s="572"/>
      <c r="I34" s="244">
        <v>0</v>
      </c>
      <c r="J34" s="244">
        <v>0</v>
      </c>
      <c r="K34" s="234"/>
    </row>
    <row r="35" spans="1:13" ht="26.25" customHeight="1">
      <c r="A35" s="235"/>
      <c r="B35" s="572" t="s">
        <v>37</v>
      </c>
      <c r="C35" s="572"/>
      <c r="D35" s="244">
        <v>0</v>
      </c>
      <c r="E35" s="244">
        <v>0</v>
      </c>
      <c r="G35" s="575" t="s">
        <v>38</v>
      </c>
      <c r="H35" s="575"/>
      <c r="I35" s="244">
        <v>0</v>
      </c>
      <c r="J35" s="244">
        <v>0</v>
      </c>
      <c r="K35" s="234"/>
    </row>
    <row r="36" spans="1:13">
      <c r="A36" s="235"/>
      <c r="B36" s="572" t="s">
        <v>39</v>
      </c>
      <c r="C36" s="572"/>
      <c r="D36" s="244">
        <v>0</v>
      </c>
      <c r="E36" s="244">
        <v>0</v>
      </c>
      <c r="G36" s="572" t="s">
        <v>40</v>
      </c>
      <c r="H36" s="572"/>
      <c r="I36" s="244">
        <v>0</v>
      </c>
      <c r="J36" s="244">
        <v>0</v>
      </c>
      <c r="K36" s="234"/>
    </row>
    <row r="37" spans="1:13">
      <c r="A37" s="235"/>
      <c r="B37" s="572" t="s">
        <v>41</v>
      </c>
      <c r="C37" s="572"/>
      <c r="D37" s="244">
        <f>+[1]BALANZA!$H$29</f>
        <v>10000</v>
      </c>
      <c r="E37" s="244">
        <v>10000</v>
      </c>
      <c r="G37" s="245"/>
      <c r="H37" s="246"/>
      <c r="I37" s="247"/>
      <c r="J37" s="247"/>
      <c r="K37" s="234"/>
    </row>
    <row r="38" spans="1:13">
      <c r="A38" s="235"/>
      <c r="B38" s="572" t="s">
        <v>42</v>
      </c>
      <c r="C38" s="572"/>
      <c r="D38" s="244">
        <v>0</v>
      </c>
      <c r="E38" s="244">
        <v>0</v>
      </c>
      <c r="G38" s="576" t="s">
        <v>43</v>
      </c>
      <c r="H38" s="576"/>
      <c r="I38" s="249">
        <f>SUM(I31:I36)</f>
        <v>0</v>
      </c>
      <c r="J38" s="249">
        <f>SUM(J31:J36)</f>
        <v>0</v>
      </c>
      <c r="K38" s="234"/>
    </row>
    <row r="39" spans="1:13">
      <c r="A39" s="235"/>
      <c r="B39" s="572" t="s">
        <v>44</v>
      </c>
      <c r="C39" s="572"/>
      <c r="D39" s="244">
        <v>0</v>
      </c>
      <c r="E39" s="244">
        <v>0</v>
      </c>
      <c r="G39" s="239"/>
      <c r="H39" s="252"/>
      <c r="I39" s="251"/>
      <c r="J39" s="251"/>
      <c r="K39" s="234"/>
    </row>
    <row r="40" spans="1:13">
      <c r="A40" s="235"/>
      <c r="B40" s="245"/>
      <c r="C40" s="246"/>
      <c r="D40" s="247"/>
      <c r="E40" s="247"/>
      <c r="G40" s="576" t="s">
        <v>191</v>
      </c>
      <c r="H40" s="576"/>
      <c r="I40" s="249">
        <f>I27+I38</f>
        <v>36000</v>
      </c>
      <c r="J40" s="249">
        <f>J27+J38</f>
        <v>39879.199999999997</v>
      </c>
      <c r="K40" s="234"/>
    </row>
    <row r="41" spans="1:13">
      <c r="A41" s="248"/>
      <c r="B41" s="576" t="s">
        <v>46</v>
      </c>
      <c r="C41" s="576"/>
      <c r="D41" s="249">
        <f>SUM(D31:D39)</f>
        <v>37658703</v>
      </c>
      <c r="E41" s="249">
        <f>SUM(E31:E39)</f>
        <v>31732018</v>
      </c>
      <c r="F41" s="250"/>
      <c r="G41" s="239"/>
      <c r="H41" s="254"/>
      <c r="I41" s="251"/>
      <c r="J41" s="251"/>
      <c r="K41" s="234"/>
    </row>
    <row r="42" spans="1:13">
      <c r="A42" s="235"/>
      <c r="B42" s="245"/>
      <c r="C42" s="239"/>
      <c r="D42" s="247"/>
      <c r="E42" s="247"/>
      <c r="G42" s="577" t="s">
        <v>47</v>
      </c>
      <c r="H42" s="577"/>
      <c r="I42" s="247"/>
      <c r="J42" s="247"/>
      <c r="K42" s="234"/>
    </row>
    <row r="43" spans="1:13">
      <c r="A43" s="235"/>
      <c r="B43" s="576" t="s">
        <v>192</v>
      </c>
      <c r="C43" s="576"/>
      <c r="D43" s="249">
        <f>D26+D41</f>
        <v>39172027</v>
      </c>
      <c r="E43" s="249">
        <f>E26+E41</f>
        <v>42818312</v>
      </c>
      <c r="G43" s="239"/>
      <c r="H43" s="254"/>
      <c r="I43" s="247"/>
      <c r="J43" s="247"/>
      <c r="K43" s="234"/>
      <c r="M43" s="462"/>
    </row>
    <row r="44" spans="1:13">
      <c r="A44" s="235"/>
      <c r="B44" s="245"/>
      <c r="C44" s="245"/>
      <c r="D44" s="247"/>
      <c r="E44" s="247"/>
      <c r="G44" s="576" t="s">
        <v>49</v>
      </c>
      <c r="H44" s="576"/>
      <c r="I44" s="249">
        <f>SUM(I46:I48)</f>
        <v>5926685</v>
      </c>
      <c r="J44" s="249">
        <f>SUM(J46:J48)</f>
        <v>0</v>
      </c>
      <c r="K44" s="234"/>
    </row>
    <row r="45" spans="1:13">
      <c r="A45" s="235"/>
      <c r="B45" s="245"/>
      <c r="C45" s="245"/>
      <c r="D45" s="247"/>
      <c r="E45" s="247"/>
      <c r="G45" s="245"/>
      <c r="H45" s="237"/>
      <c r="I45" s="247"/>
      <c r="J45" s="247"/>
      <c r="K45" s="234"/>
    </row>
    <row r="46" spans="1:13">
      <c r="A46" s="235"/>
      <c r="B46" s="245"/>
      <c r="C46" s="245"/>
      <c r="D46" s="247"/>
      <c r="E46" s="247"/>
      <c r="G46" s="572" t="s">
        <v>50</v>
      </c>
      <c r="H46" s="572"/>
      <c r="I46" s="244">
        <v>0</v>
      </c>
      <c r="J46" s="244">
        <v>0</v>
      </c>
      <c r="K46" s="234"/>
    </row>
    <row r="47" spans="1:13">
      <c r="A47" s="235"/>
      <c r="B47" s="245"/>
      <c r="C47" s="583"/>
      <c r="D47" s="583"/>
      <c r="E47" s="247"/>
      <c r="G47" s="572" t="s">
        <v>51</v>
      </c>
      <c r="H47" s="572"/>
      <c r="I47" s="244">
        <v>0</v>
      </c>
      <c r="J47" s="244">
        <v>0</v>
      </c>
      <c r="K47" s="234"/>
    </row>
    <row r="48" spans="1:13">
      <c r="A48" s="235"/>
      <c r="B48" s="245"/>
      <c r="C48" s="583"/>
      <c r="D48" s="583"/>
      <c r="E48" s="247"/>
      <c r="G48" s="572" t="s">
        <v>52</v>
      </c>
      <c r="H48" s="572"/>
      <c r="I48" s="244">
        <f>+'[3]EDO ORG Y APL ACUM'!$L$38</f>
        <v>5926685</v>
      </c>
      <c r="J48" s="244">
        <v>0</v>
      </c>
      <c r="K48" s="234"/>
    </row>
    <row r="49" spans="1:13">
      <c r="A49" s="235"/>
      <c r="B49" s="245"/>
      <c r="C49" s="583"/>
      <c r="D49" s="583"/>
      <c r="E49" s="247"/>
      <c r="G49" s="245"/>
      <c r="H49" s="237"/>
      <c r="I49" s="247"/>
      <c r="J49" s="247"/>
      <c r="K49" s="234"/>
    </row>
    <row r="50" spans="1:13">
      <c r="A50" s="235"/>
      <c r="B50" s="245"/>
      <c r="C50" s="583"/>
      <c r="D50" s="583"/>
      <c r="E50" s="247"/>
      <c r="G50" s="576" t="s">
        <v>53</v>
      </c>
      <c r="H50" s="576"/>
      <c r="I50" s="249">
        <f>SUM(I52:I56)</f>
        <v>33209342.000000004</v>
      </c>
      <c r="J50" s="249">
        <f>SUM(J52:J56)</f>
        <v>42778433</v>
      </c>
      <c r="K50" s="234"/>
    </row>
    <row r="51" spans="1:13">
      <c r="A51" s="235"/>
      <c r="B51" s="245"/>
      <c r="C51" s="583"/>
      <c r="D51" s="583"/>
      <c r="E51" s="247"/>
      <c r="G51" s="239"/>
      <c r="H51" s="237"/>
      <c r="I51" s="255"/>
      <c r="J51" s="255"/>
      <c r="K51" s="234"/>
    </row>
    <row r="52" spans="1:13">
      <c r="A52" s="235"/>
      <c r="B52" s="245"/>
      <c r="C52" s="583"/>
      <c r="D52" s="583"/>
      <c r="E52" s="247"/>
      <c r="G52" s="572" t="s">
        <v>54</v>
      </c>
      <c r="H52" s="572"/>
      <c r="I52" s="244">
        <f>+'[3]EDO ING Y EGR ACUM'!$K$52</f>
        <v>1477860.1800000034</v>
      </c>
      <c r="J52" s="244">
        <v>9230959</v>
      </c>
      <c r="K52" s="234"/>
      <c r="M52" s="462"/>
    </row>
    <row r="53" spans="1:13">
      <c r="A53" s="235"/>
      <c r="B53" s="245"/>
      <c r="C53" s="583"/>
      <c r="D53" s="583"/>
      <c r="E53" s="247"/>
      <c r="G53" s="572" t="s">
        <v>55</v>
      </c>
      <c r="H53" s="572"/>
      <c r="I53" s="244">
        <f>+'[3]EDO SIT FRA'!$I$29</f>
        <v>9463.8199999997159</v>
      </c>
      <c r="J53" s="244">
        <v>1825456</v>
      </c>
      <c r="K53" s="234"/>
      <c r="M53" s="462"/>
    </row>
    <row r="54" spans="1:13">
      <c r="A54" s="235"/>
      <c r="B54" s="245"/>
      <c r="C54" s="583"/>
      <c r="D54" s="583"/>
      <c r="E54" s="247"/>
      <c r="G54" s="572" t="s">
        <v>56</v>
      </c>
      <c r="H54" s="572"/>
      <c r="I54" s="244">
        <v>0</v>
      </c>
      <c r="J54" s="244">
        <v>0</v>
      </c>
      <c r="K54" s="234"/>
    </row>
    <row r="55" spans="1:13">
      <c r="A55" s="235"/>
      <c r="B55" s="245"/>
      <c r="C55" s="245"/>
      <c r="D55" s="247"/>
      <c r="E55" s="247"/>
      <c r="G55" s="572" t="s">
        <v>57</v>
      </c>
      <c r="H55" s="572"/>
      <c r="I55" s="244">
        <v>0</v>
      </c>
      <c r="J55" s="244">
        <v>0</v>
      </c>
      <c r="K55" s="234"/>
    </row>
    <row r="56" spans="1:13">
      <c r="A56" s="235"/>
      <c r="B56" s="245"/>
      <c r="C56" s="245"/>
      <c r="D56" s="247"/>
      <c r="E56" s="247"/>
      <c r="G56" s="572" t="s">
        <v>58</v>
      </c>
      <c r="H56" s="572"/>
      <c r="I56" s="244">
        <v>31722018</v>
      </c>
      <c r="J56" s="244">
        <v>31722018</v>
      </c>
      <c r="K56" s="234"/>
    </row>
    <row r="57" spans="1:13">
      <c r="A57" s="235"/>
      <c r="B57" s="245"/>
      <c r="C57" s="245"/>
      <c r="D57" s="247"/>
      <c r="E57" s="247"/>
      <c r="G57" s="245"/>
      <c r="H57" s="237"/>
      <c r="I57" s="247"/>
      <c r="J57" s="247"/>
      <c r="K57" s="234"/>
    </row>
    <row r="58" spans="1:13" ht="25.5" customHeight="1">
      <c r="A58" s="235"/>
      <c r="B58" s="245"/>
      <c r="C58" s="245"/>
      <c r="D58" s="247"/>
      <c r="E58" s="247"/>
      <c r="G58" s="576" t="s">
        <v>59</v>
      </c>
      <c r="H58" s="576"/>
      <c r="I58" s="249">
        <f>SUM(I60:I61)</f>
        <v>0</v>
      </c>
      <c r="J58" s="249">
        <f>SUM(J60:J61)</f>
        <v>0</v>
      </c>
      <c r="K58" s="234"/>
    </row>
    <row r="59" spans="1:13">
      <c r="A59" s="235"/>
      <c r="B59" s="245"/>
      <c r="C59" s="245"/>
      <c r="D59" s="247"/>
      <c r="E59" s="247"/>
      <c r="G59" s="245"/>
      <c r="H59" s="237"/>
      <c r="I59" s="247"/>
      <c r="J59" s="247"/>
      <c r="K59" s="234"/>
    </row>
    <row r="60" spans="1:13">
      <c r="A60" s="235"/>
      <c r="B60" s="245"/>
      <c r="C60" s="245"/>
      <c r="D60" s="247"/>
      <c r="E60" s="247"/>
      <c r="G60" s="572" t="s">
        <v>60</v>
      </c>
      <c r="H60" s="572"/>
      <c r="I60" s="244">
        <v>0</v>
      </c>
      <c r="J60" s="244">
        <v>0</v>
      </c>
      <c r="K60" s="234"/>
    </row>
    <row r="61" spans="1:13">
      <c r="A61" s="235"/>
      <c r="B61" s="245"/>
      <c r="C61" s="245"/>
      <c r="D61" s="247"/>
      <c r="E61" s="247"/>
      <c r="G61" s="572" t="s">
        <v>61</v>
      </c>
      <c r="H61" s="572"/>
      <c r="I61" s="244">
        <v>0</v>
      </c>
      <c r="J61" s="244">
        <v>0</v>
      </c>
      <c r="K61" s="234"/>
    </row>
    <row r="62" spans="1:13" ht="10.5" customHeight="1">
      <c r="A62" s="235"/>
      <c r="B62" s="245"/>
      <c r="C62" s="245"/>
      <c r="D62" s="247"/>
      <c r="E62" s="247"/>
      <c r="G62" s="245"/>
      <c r="H62" s="256"/>
      <c r="I62" s="247"/>
      <c r="J62" s="247"/>
      <c r="K62" s="234"/>
    </row>
    <row r="63" spans="1:13">
      <c r="A63" s="235"/>
      <c r="B63" s="245"/>
      <c r="C63" s="245"/>
      <c r="D63" s="247"/>
      <c r="E63" s="247"/>
      <c r="G63" s="576" t="s">
        <v>62</v>
      </c>
      <c r="H63" s="576"/>
      <c r="I63" s="249">
        <f>I44+I50+I58</f>
        <v>39136027</v>
      </c>
      <c r="J63" s="249">
        <f>J44+J50+J58</f>
        <v>42778433</v>
      </c>
      <c r="K63" s="234"/>
    </row>
    <row r="64" spans="1:13" ht="9.9499999999999993" customHeight="1">
      <c r="A64" s="235"/>
      <c r="B64" s="245"/>
      <c r="C64" s="245"/>
      <c r="D64" s="247"/>
      <c r="E64" s="247"/>
      <c r="G64" s="245"/>
      <c r="H64" s="237"/>
      <c r="I64" s="247"/>
      <c r="J64" s="247"/>
      <c r="K64" s="234"/>
    </row>
    <row r="65" spans="1:13">
      <c r="A65" s="235"/>
      <c r="B65" s="245"/>
      <c r="C65" s="245"/>
      <c r="D65" s="247"/>
      <c r="E65" s="247"/>
      <c r="G65" s="576" t="s">
        <v>193</v>
      </c>
      <c r="H65" s="576"/>
      <c r="I65" s="249">
        <f>I40+I63</f>
        <v>39172027</v>
      </c>
      <c r="J65" s="249">
        <f>J40+J63</f>
        <v>42818312.200000003</v>
      </c>
      <c r="K65" s="234"/>
      <c r="M65" s="462"/>
    </row>
    <row r="66" spans="1:13" ht="6" customHeight="1">
      <c r="A66" s="257"/>
      <c r="B66" s="258"/>
      <c r="C66" s="258"/>
      <c r="D66" s="258"/>
      <c r="E66" s="258"/>
      <c r="F66" s="259"/>
      <c r="G66" s="258"/>
      <c r="H66" s="258"/>
      <c r="I66" s="258"/>
      <c r="J66" s="258"/>
      <c r="K66" s="260"/>
    </row>
    <row r="67" spans="1:13" ht="6" customHeight="1">
      <c r="B67" s="237"/>
      <c r="C67" s="261"/>
      <c r="D67" s="262"/>
      <c r="E67" s="262"/>
      <c r="G67" s="263"/>
      <c r="H67" s="261"/>
      <c r="I67" s="262"/>
      <c r="J67" s="262"/>
    </row>
    <row r="68" spans="1:13" ht="6" customHeight="1">
      <c r="A68" s="264"/>
      <c r="B68" s="265"/>
      <c r="C68" s="266"/>
      <c r="D68" s="267"/>
      <c r="E68" s="267"/>
      <c r="F68" s="259"/>
      <c r="G68" s="268"/>
      <c r="H68" s="266"/>
      <c r="I68" s="267"/>
      <c r="J68" s="267"/>
    </row>
    <row r="69" spans="1:13" ht="6" customHeight="1">
      <c r="B69" s="237"/>
      <c r="C69" s="261"/>
      <c r="D69" s="262"/>
      <c r="E69" s="262"/>
      <c r="G69" s="263"/>
      <c r="H69" s="261"/>
      <c r="I69" s="262"/>
      <c r="J69" s="262"/>
    </row>
    <row r="70" spans="1:13" ht="15" customHeight="1">
      <c r="B70" s="582" t="s">
        <v>78</v>
      </c>
      <c r="C70" s="582"/>
      <c r="D70" s="582"/>
      <c r="E70" s="582"/>
      <c r="F70" s="582"/>
      <c r="G70" s="582"/>
      <c r="H70" s="582"/>
      <c r="I70" s="582"/>
      <c r="J70" s="582"/>
    </row>
    <row r="71" spans="1:13" ht="9.75" customHeight="1">
      <c r="B71" s="237"/>
      <c r="C71" s="261"/>
      <c r="D71" s="262"/>
      <c r="E71" s="262"/>
      <c r="G71" s="263"/>
      <c r="H71" s="261"/>
      <c r="I71" s="262"/>
      <c r="J71" s="262"/>
    </row>
    <row r="72" spans="1:13" ht="50.1" customHeight="1">
      <c r="B72" s="237"/>
      <c r="C72" s="581"/>
      <c r="D72" s="581"/>
      <c r="E72" s="262"/>
      <c r="G72" s="580"/>
      <c r="H72" s="580"/>
      <c r="I72" s="262"/>
      <c r="J72" s="262"/>
    </row>
    <row r="73" spans="1:13" ht="14.1" customHeight="1">
      <c r="B73" s="269"/>
      <c r="C73" s="579" t="s">
        <v>406</v>
      </c>
      <c r="D73" s="579"/>
      <c r="E73" s="262"/>
      <c r="F73" s="270"/>
      <c r="G73" s="579" t="s">
        <v>408</v>
      </c>
      <c r="H73" s="579"/>
      <c r="I73" s="238"/>
      <c r="J73" s="262"/>
    </row>
    <row r="74" spans="1:13" ht="14.1" customHeight="1">
      <c r="B74" s="271"/>
      <c r="C74" s="578" t="s">
        <v>407</v>
      </c>
      <c r="D74" s="578"/>
      <c r="E74" s="272"/>
      <c r="F74" s="270"/>
      <c r="G74" s="578" t="str">
        <f>+EA!G62</f>
        <v>Encargada del Depto. Administrativo y de Financiamiento</v>
      </c>
      <c r="H74" s="578"/>
      <c r="I74" s="238"/>
      <c r="J74" s="262"/>
    </row>
    <row r="75" spans="1:13" s="261" customFormat="1">
      <c r="B75" s="237"/>
      <c r="F75" s="460"/>
      <c r="K75" s="382"/>
      <c r="L75" s="459"/>
    </row>
    <row r="76" spans="1:13" s="261" customFormat="1">
      <c r="B76" s="237"/>
      <c r="F76" s="460"/>
      <c r="K76" s="382"/>
      <c r="L76" s="459"/>
    </row>
    <row r="77" spans="1:13" s="261" customFormat="1">
      <c r="B77" s="237"/>
      <c r="F77" s="460"/>
      <c r="K77" s="382"/>
      <c r="L77" s="459"/>
    </row>
    <row r="78" spans="1:13" s="261" customFormat="1">
      <c r="B78" s="237"/>
      <c r="F78" s="460"/>
      <c r="K78" s="382"/>
      <c r="L78" s="459"/>
    </row>
    <row r="79" spans="1:13" s="261" customFormat="1">
      <c r="B79" s="237"/>
      <c r="F79" s="460"/>
      <c r="K79" s="382"/>
      <c r="L79" s="459"/>
    </row>
    <row r="80" spans="1:13" s="261" customFormat="1">
      <c r="B80" s="237"/>
      <c r="F80" s="460"/>
      <c r="K80" s="382"/>
      <c r="L80" s="459"/>
    </row>
    <row r="81" spans="2:12" s="261" customFormat="1">
      <c r="B81" s="237"/>
      <c r="F81" s="460"/>
      <c r="K81" s="382"/>
      <c r="L81" s="459"/>
    </row>
    <row r="82" spans="2:12" s="261" customFormat="1">
      <c r="B82" s="237"/>
      <c r="F82" s="460"/>
      <c r="K82" s="382"/>
      <c r="L82" s="459"/>
    </row>
    <row r="83" spans="2:12" s="261" customFormat="1">
      <c r="B83" s="237"/>
      <c r="F83" s="460"/>
      <c r="K83" s="382"/>
      <c r="L83" s="459"/>
    </row>
    <row r="84" spans="2:12" s="261" customFormat="1">
      <c r="B84" s="237"/>
      <c r="F84" s="460"/>
      <c r="K84" s="382"/>
      <c r="L84" s="459"/>
    </row>
    <row r="85" spans="2:12" s="261" customFormat="1">
      <c r="B85" s="237"/>
      <c r="F85" s="460"/>
      <c r="K85" s="382"/>
      <c r="L85" s="459"/>
    </row>
    <row r="86" spans="2:12" s="261" customFormat="1">
      <c r="B86" s="237"/>
      <c r="F86" s="460"/>
      <c r="K86" s="382"/>
      <c r="L86" s="459"/>
    </row>
    <row r="87" spans="2:12" s="261" customFormat="1">
      <c r="B87" s="237"/>
      <c r="F87" s="460"/>
      <c r="K87" s="382"/>
      <c r="L87" s="459"/>
    </row>
    <row r="88" spans="2:12" s="261" customFormat="1">
      <c r="B88" s="237"/>
      <c r="F88" s="460"/>
      <c r="K88" s="382"/>
      <c r="L88" s="459"/>
    </row>
    <row r="89" spans="2:12" s="261" customFormat="1">
      <c r="B89" s="237"/>
      <c r="F89" s="460"/>
      <c r="K89" s="382"/>
      <c r="L89" s="459"/>
    </row>
    <row r="90" spans="2:12" s="261" customFormat="1">
      <c r="B90" s="237"/>
      <c r="F90" s="460"/>
      <c r="K90" s="382"/>
      <c r="L90" s="459"/>
    </row>
    <row r="91" spans="2:12" s="261" customFormat="1">
      <c r="B91" s="237"/>
      <c r="F91" s="460"/>
      <c r="K91" s="382"/>
      <c r="L91" s="459"/>
    </row>
    <row r="92" spans="2:12" s="261" customFormat="1">
      <c r="B92" s="237"/>
      <c r="F92" s="460"/>
      <c r="K92" s="382"/>
      <c r="L92" s="459"/>
    </row>
    <row r="93" spans="2:12" s="261" customFormat="1">
      <c r="B93" s="237"/>
      <c r="F93" s="460"/>
      <c r="K93" s="382"/>
      <c r="L93" s="459"/>
    </row>
    <row r="94" spans="2:12" s="261" customFormat="1">
      <c r="B94" s="237"/>
      <c r="F94" s="460"/>
      <c r="K94" s="382"/>
      <c r="L94" s="459"/>
    </row>
    <row r="95" spans="2:12" s="261" customFormat="1">
      <c r="B95" s="237"/>
      <c r="F95" s="460"/>
      <c r="K95" s="382"/>
      <c r="L95" s="459"/>
    </row>
    <row r="96" spans="2:12" s="261" customFormat="1">
      <c r="B96" s="237"/>
      <c r="F96" s="460"/>
      <c r="K96" s="382"/>
      <c r="L96" s="459"/>
    </row>
    <row r="97" spans="2:12" s="261" customFormat="1">
      <c r="B97" s="237"/>
      <c r="F97" s="460"/>
      <c r="K97" s="382"/>
      <c r="L97" s="459"/>
    </row>
    <row r="98" spans="2:12" s="261" customFormat="1">
      <c r="B98" s="237"/>
      <c r="F98" s="460"/>
      <c r="K98" s="382"/>
      <c r="L98" s="459"/>
    </row>
    <row r="99" spans="2:12" s="261" customFormat="1">
      <c r="B99" s="237"/>
      <c r="F99" s="460"/>
      <c r="K99" s="382"/>
      <c r="L99" s="459"/>
    </row>
    <row r="100" spans="2:12" s="261" customFormat="1">
      <c r="B100" s="237"/>
      <c r="F100" s="460"/>
      <c r="K100" s="382"/>
      <c r="L100" s="459"/>
    </row>
    <row r="101" spans="2:12" s="261" customFormat="1">
      <c r="B101" s="237"/>
      <c r="F101" s="460"/>
      <c r="K101" s="382"/>
      <c r="L101" s="459"/>
    </row>
    <row r="102" spans="2:12" s="261" customFormat="1">
      <c r="B102" s="237"/>
      <c r="F102" s="460"/>
      <c r="K102" s="382"/>
      <c r="L102" s="459"/>
    </row>
    <row r="103" spans="2:12" s="261" customFormat="1">
      <c r="B103" s="237"/>
      <c r="F103" s="460"/>
      <c r="K103" s="382"/>
      <c r="L103" s="459"/>
    </row>
    <row r="104" spans="2:12" s="261" customFormat="1">
      <c r="B104" s="237"/>
      <c r="F104" s="460"/>
      <c r="K104" s="382"/>
      <c r="L104" s="459"/>
    </row>
    <row r="105" spans="2:12" s="261" customFormat="1">
      <c r="B105" s="237"/>
      <c r="F105" s="460"/>
      <c r="K105" s="382"/>
      <c r="L105" s="459"/>
    </row>
    <row r="106" spans="2:12" s="261" customFormat="1">
      <c r="B106" s="237"/>
      <c r="F106" s="460"/>
      <c r="K106" s="382"/>
      <c r="L106" s="459"/>
    </row>
    <row r="107" spans="2:12" s="261" customFormat="1">
      <c r="B107" s="237"/>
      <c r="F107" s="460"/>
      <c r="K107" s="382"/>
      <c r="L107" s="459"/>
    </row>
    <row r="108" spans="2:12" s="261" customFormat="1">
      <c r="B108" s="237"/>
      <c r="F108" s="460"/>
      <c r="K108" s="382"/>
      <c r="L108" s="459"/>
    </row>
    <row r="109" spans="2:12" s="261" customFormat="1">
      <c r="B109" s="237"/>
      <c r="F109" s="460"/>
      <c r="K109" s="382"/>
      <c r="L109" s="459"/>
    </row>
    <row r="110" spans="2:12" s="261" customFormat="1">
      <c r="B110" s="237"/>
      <c r="F110" s="460"/>
      <c r="K110" s="382"/>
      <c r="L110" s="459"/>
    </row>
    <row r="111" spans="2:12" s="261" customFormat="1">
      <c r="B111" s="237"/>
      <c r="F111" s="460"/>
      <c r="K111" s="382"/>
      <c r="L111" s="459"/>
    </row>
    <row r="112" spans="2:12" s="261" customFormat="1">
      <c r="B112" s="237"/>
      <c r="F112" s="460"/>
      <c r="K112" s="382"/>
      <c r="L112" s="459"/>
    </row>
    <row r="113" spans="2:12" s="261" customFormat="1">
      <c r="B113" s="237"/>
      <c r="F113" s="460"/>
      <c r="K113" s="382"/>
      <c r="L113" s="459"/>
    </row>
    <row r="114" spans="2:12" s="261" customFormat="1">
      <c r="B114" s="237"/>
      <c r="F114" s="460"/>
      <c r="K114" s="382"/>
      <c r="L114" s="459"/>
    </row>
    <row r="115" spans="2:12" s="261" customFormat="1">
      <c r="B115" s="237"/>
      <c r="F115" s="460"/>
      <c r="K115" s="382"/>
      <c r="L115" s="459"/>
    </row>
    <row r="116" spans="2:12" s="261" customFormat="1">
      <c r="B116" s="237"/>
      <c r="F116" s="460"/>
      <c r="K116" s="382"/>
      <c r="L116" s="459"/>
    </row>
    <row r="117" spans="2:12" s="261" customFormat="1">
      <c r="B117" s="237"/>
      <c r="F117" s="460"/>
      <c r="K117" s="382"/>
      <c r="L117" s="459"/>
    </row>
    <row r="118" spans="2:12" s="261" customFormat="1">
      <c r="B118" s="237"/>
      <c r="F118" s="460"/>
      <c r="K118" s="382"/>
      <c r="L118" s="459"/>
    </row>
    <row r="119" spans="2:12" s="261" customFormat="1">
      <c r="B119" s="237"/>
      <c r="F119" s="460"/>
      <c r="K119" s="382"/>
      <c r="L119" s="459"/>
    </row>
    <row r="120" spans="2:12" s="261" customFormat="1">
      <c r="B120" s="237"/>
      <c r="F120" s="460"/>
      <c r="K120" s="382"/>
      <c r="L120" s="459"/>
    </row>
    <row r="121" spans="2:12" s="261" customFormat="1">
      <c r="B121" s="237"/>
      <c r="F121" s="460"/>
      <c r="K121" s="382"/>
      <c r="L121" s="459"/>
    </row>
    <row r="122" spans="2:12" s="261" customFormat="1">
      <c r="B122" s="237"/>
      <c r="F122" s="460"/>
      <c r="K122" s="382"/>
      <c r="L122" s="459"/>
    </row>
    <row r="123" spans="2:12" s="261" customFormat="1">
      <c r="B123" s="237"/>
      <c r="F123" s="460"/>
      <c r="K123" s="382"/>
      <c r="L123" s="459"/>
    </row>
    <row r="124" spans="2:12" s="261" customFormat="1">
      <c r="B124" s="237"/>
      <c r="F124" s="460"/>
      <c r="K124" s="382"/>
      <c r="L124" s="459"/>
    </row>
    <row r="125" spans="2:12" s="261" customFormat="1">
      <c r="B125" s="237"/>
      <c r="F125" s="460"/>
      <c r="K125" s="382"/>
      <c r="L125" s="459"/>
    </row>
    <row r="126" spans="2:12" s="261" customFormat="1">
      <c r="B126" s="237"/>
      <c r="F126" s="460"/>
      <c r="K126" s="382"/>
      <c r="L126" s="459"/>
    </row>
    <row r="127" spans="2:12" s="261" customFormat="1">
      <c r="B127" s="237"/>
      <c r="F127" s="460"/>
      <c r="K127" s="382"/>
      <c r="L127" s="459"/>
    </row>
    <row r="128" spans="2:12" s="261" customFormat="1">
      <c r="B128" s="237"/>
      <c r="F128" s="460"/>
      <c r="K128" s="382"/>
      <c r="L128" s="459"/>
    </row>
    <row r="129" spans="2:12" s="261" customFormat="1">
      <c r="B129" s="237"/>
      <c r="F129" s="460"/>
      <c r="K129" s="382"/>
      <c r="L129" s="459"/>
    </row>
    <row r="130" spans="2:12" s="261" customFormat="1">
      <c r="B130" s="237"/>
      <c r="F130" s="460"/>
      <c r="K130" s="382"/>
      <c r="L130" s="459"/>
    </row>
    <row r="131" spans="2:12" s="261" customFormat="1">
      <c r="B131" s="237"/>
      <c r="F131" s="460"/>
      <c r="K131" s="382"/>
      <c r="L131" s="459"/>
    </row>
    <row r="132" spans="2:12" s="261" customFormat="1">
      <c r="B132" s="237"/>
      <c r="F132" s="460"/>
      <c r="K132" s="382"/>
      <c r="L132" s="459"/>
    </row>
    <row r="133" spans="2:12" s="261" customFormat="1">
      <c r="B133" s="237"/>
      <c r="F133" s="460"/>
      <c r="K133" s="382"/>
      <c r="L133" s="459"/>
    </row>
    <row r="134" spans="2:12" s="261" customFormat="1">
      <c r="B134" s="237"/>
      <c r="F134" s="460"/>
      <c r="K134" s="382"/>
      <c r="L134" s="459"/>
    </row>
    <row r="135" spans="2:12" s="261" customFormat="1">
      <c r="B135" s="237"/>
      <c r="F135" s="460"/>
      <c r="K135" s="382"/>
      <c r="L135" s="459"/>
    </row>
    <row r="136" spans="2:12" s="261" customFormat="1">
      <c r="B136" s="237"/>
      <c r="F136" s="460"/>
      <c r="K136" s="382"/>
      <c r="L136" s="459"/>
    </row>
    <row r="137" spans="2:12" s="261" customFormat="1">
      <c r="B137" s="237"/>
      <c r="F137" s="460"/>
      <c r="K137" s="382"/>
      <c r="L137" s="459"/>
    </row>
    <row r="138" spans="2:12" s="261" customFormat="1">
      <c r="B138" s="237"/>
      <c r="F138" s="460"/>
      <c r="K138" s="382"/>
      <c r="L138" s="459"/>
    </row>
    <row r="139" spans="2:12" s="261" customFormat="1">
      <c r="B139" s="237"/>
      <c r="F139" s="460"/>
      <c r="K139" s="382"/>
      <c r="L139" s="459"/>
    </row>
    <row r="140" spans="2:12" s="261" customFormat="1">
      <c r="B140" s="237"/>
      <c r="F140" s="460"/>
      <c r="K140" s="382"/>
      <c r="L140" s="459"/>
    </row>
    <row r="141" spans="2:12" s="261" customFormat="1">
      <c r="B141" s="237"/>
      <c r="F141" s="460"/>
      <c r="K141" s="382"/>
      <c r="L141" s="459"/>
    </row>
    <row r="142" spans="2:12" s="261" customFormat="1">
      <c r="B142" s="237"/>
      <c r="F142" s="460"/>
      <c r="K142" s="382"/>
      <c r="L142" s="459"/>
    </row>
    <row r="143" spans="2:12" s="261" customFormat="1">
      <c r="B143" s="237"/>
      <c r="F143" s="460"/>
      <c r="K143" s="382"/>
      <c r="L143" s="459"/>
    </row>
    <row r="144" spans="2:12" s="261" customFormat="1">
      <c r="B144" s="237"/>
      <c r="F144" s="460"/>
      <c r="K144" s="382"/>
      <c r="L144" s="459"/>
    </row>
    <row r="145" spans="2:12" s="261" customFormat="1">
      <c r="B145" s="237"/>
      <c r="F145" s="460"/>
      <c r="K145" s="382"/>
      <c r="L145" s="459"/>
    </row>
    <row r="146" spans="2:12" s="261" customFormat="1">
      <c r="B146" s="237"/>
      <c r="F146" s="460"/>
      <c r="K146" s="382"/>
      <c r="L146" s="459"/>
    </row>
    <row r="147" spans="2:12" s="261" customFormat="1">
      <c r="B147" s="237"/>
      <c r="F147" s="460"/>
      <c r="K147" s="382"/>
      <c r="L147" s="459"/>
    </row>
    <row r="148" spans="2:12" s="261" customFormat="1">
      <c r="B148" s="237"/>
      <c r="F148" s="460"/>
      <c r="K148" s="382"/>
      <c r="L148" s="459"/>
    </row>
    <row r="149" spans="2:12" s="261" customFormat="1">
      <c r="B149" s="237"/>
      <c r="F149" s="460"/>
      <c r="K149" s="382"/>
      <c r="L149" s="459"/>
    </row>
    <row r="150" spans="2:12" s="261" customFormat="1">
      <c r="B150" s="237"/>
      <c r="F150" s="460"/>
      <c r="K150" s="382"/>
      <c r="L150" s="459"/>
    </row>
    <row r="151" spans="2:12" s="261" customFormat="1">
      <c r="B151" s="237"/>
      <c r="F151" s="460"/>
      <c r="K151" s="382"/>
      <c r="L151" s="459"/>
    </row>
    <row r="152" spans="2:12" s="261" customFormat="1">
      <c r="B152" s="237"/>
      <c r="F152" s="460"/>
      <c r="K152" s="382"/>
      <c r="L152" s="459"/>
    </row>
    <row r="153" spans="2:12" s="261" customFormat="1">
      <c r="B153" s="237"/>
      <c r="F153" s="460"/>
      <c r="K153" s="382"/>
      <c r="L153" s="459"/>
    </row>
    <row r="154" spans="2:12" s="261" customFormat="1">
      <c r="B154" s="237"/>
      <c r="F154" s="460"/>
      <c r="K154" s="382"/>
      <c r="L154" s="459"/>
    </row>
    <row r="155" spans="2:12" s="261" customFormat="1">
      <c r="B155" s="237"/>
      <c r="F155" s="460"/>
      <c r="K155" s="382"/>
      <c r="L155" s="459"/>
    </row>
    <row r="156" spans="2:12" s="261" customFormat="1">
      <c r="B156" s="237"/>
      <c r="F156" s="460"/>
      <c r="K156" s="382"/>
      <c r="L156" s="459"/>
    </row>
    <row r="157" spans="2:12" s="261" customFormat="1">
      <c r="B157" s="237"/>
      <c r="F157" s="460"/>
      <c r="K157" s="382"/>
      <c r="L157" s="459"/>
    </row>
    <row r="158" spans="2:12" s="261" customFormat="1">
      <c r="B158" s="237"/>
      <c r="F158" s="460"/>
      <c r="K158" s="382"/>
      <c r="L158" s="459"/>
    </row>
    <row r="159" spans="2:12" s="261" customFormat="1">
      <c r="B159" s="237"/>
      <c r="F159" s="460"/>
      <c r="K159" s="382"/>
      <c r="L159" s="459"/>
    </row>
    <row r="160" spans="2:12" s="261" customFormat="1">
      <c r="B160" s="237"/>
      <c r="F160" s="460"/>
      <c r="K160" s="382"/>
      <c r="L160" s="459"/>
    </row>
    <row r="161" spans="2:12" s="261" customFormat="1">
      <c r="B161" s="237"/>
      <c r="F161" s="460"/>
      <c r="K161" s="382"/>
      <c r="L161" s="459"/>
    </row>
    <row r="162" spans="2:12" s="261" customFormat="1">
      <c r="B162" s="237"/>
      <c r="F162" s="460"/>
      <c r="K162" s="382"/>
      <c r="L162" s="459"/>
    </row>
    <row r="163" spans="2:12" s="261" customFormat="1">
      <c r="B163" s="237"/>
      <c r="F163" s="460"/>
      <c r="K163" s="382"/>
      <c r="L163" s="459"/>
    </row>
    <row r="164" spans="2:12" s="261" customFormat="1">
      <c r="B164" s="237"/>
      <c r="F164" s="460"/>
      <c r="K164" s="382"/>
      <c r="L164" s="459"/>
    </row>
    <row r="165" spans="2:12" s="261" customFormat="1">
      <c r="B165" s="237"/>
      <c r="F165" s="460"/>
      <c r="K165" s="382"/>
      <c r="L165" s="459"/>
    </row>
    <row r="166" spans="2:12" s="261" customFormat="1">
      <c r="B166" s="237"/>
      <c r="F166" s="460"/>
      <c r="K166" s="382"/>
      <c r="L166" s="459"/>
    </row>
    <row r="167" spans="2:12" s="261" customFormat="1">
      <c r="B167" s="237"/>
      <c r="F167" s="460"/>
      <c r="K167" s="382"/>
      <c r="L167" s="459"/>
    </row>
    <row r="168" spans="2:12" s="261" customFormat="1">
      <c r="B168" s="237"/>
      <c r="F168" s="460"/>
      <c r="K168" s="382"/>
      <c r="L168" s="459"/>
    </row>
    <row r="169" spans="2:12" s="261" customFormat="1">
      <c r="B169" s="237"/>
      <c r="F169" s="460"/>
      <c r="K169" s="382"/>
      <c r="L169" s="459"/>
    </row>
    <row r="170" spans="2:12" s="261" customFormat="1">
      <c r="B170" s="237"/>
      <c r="F170" s="460"/>
      <c r="K170" s="382"/>
      <c r="L170" s="459"/>
    </row>
    <row r="171" spans="2:12" s="261" customFormat="1">
      <c r="B171" s="237"/>
      <c r="F171" s="460"/>
      <c r="K171" s="382"/>
      <c r="L171" s="459"/>
    </row>
    <row r="172" spans="2:12" s="261" customFormat="1">
      <c r="B172" s="237"/>
      <c r="F172" s="460"/>
      <c r="K172" s="382"/>
      <c r="L172" s="459"/>
    </row>
    <row r="173" spans="2:12" s="261" customFormat="1">
      <c r="B173" s="237"/>
      <c r="F173" s="460"/>
      <c r="K173" s="382"/>
      <c r="L173" s="459"/>
    </row>
    <row r="174" spans="2:12" s="261" customFormat="1">
      <c r="B174" s="237"/>
      <c r="F174" s="460"/>
      <c r="K174" s="382"/>
      <c r="L174" s="459"/>
    </row>
  </sheetData>
  <sheetProtection formatCells="0" selectLockedCells="1"/>
  <customSheetViews>
    <customSheetView guid="{F388B5A1-DF76-4934-8DC7-9C571D76D22E}" scale="80" showPageBreaks="1" fitToPage="1" printArea="1" topLeftCell="A28">
      <selection activeCell="L30" sqref="L30"/>
      <pageMargins left="0" right="0" top="0.94488188976377963" bottom="0.59055118110236227" header="0" footer="0"/>
      <printOptions horizontalCentered="1" verticalCentered="1"/>
      <pageSetup scale="56" orientation="landscape" r:id="rId1"/>
    </customSheetView>
    <customSheetView guid="{7CC4DA3F-AD23-4DEB-9CA4-712614517CA7}" scale="80" showPageBreaks="1" fitToPage="1" printArea="1">
      <selection activeCell="D34" sqref="D34"/>
      <pageMargins left="0" right="0" top="0.94488188976377963" bottom="0.59055118110236227" header="0" footer="0"/>
      <printOptions horizontalCentered="1" verticalCentered="1"/>
      <pageSetup scale="56" orientation="landscape" r:id="rId2"/>
    </customSheetView>
    <customSheetView guid="{A19AC32C-BD6E-4E9B-9A51-86B25DA28A61}" showPageBreaks="1" fitToPage="1" printArea="1" topLeftCell="D16">
      <selection activeCell="C6" sqref="C6:I6"/>
      <pageMargins left="0" right="0" top="0.94488188976377963" bottom="0.59055118110236227" header="0" footer="0"/>
      <printOptions horizontalCentered="1" verticalCentered="1"/>
      <pageSetup scale="56" orientation="landscape" r:id="rId3"/>
    </customSheetView>
  </customSheetViews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E23"/>
  <sheetViews>
    <sheetView workbookViewId="0">
      <selection activeCell="I21" sqref="I21"/>
    </sheetView>
  </sheetViews>
  <sheetFormatPr baseColWidth="10" defaultRowHeight="12"/>
  <cols>
    <col min="1" max="1" width="3.140625" style="172" customWidth="1"/>
    <col min="2" max="2" width="38.42578125" style="172" customWidth="1"/>
    <col min="3" max="3" width="33.42578125" style="172" hidden="1" customWidth="1"/>
    <col min="4" max="4" width="20.140625" style="172" customWidth="1"/>
    <col min="5" max="5" width="5.140625" style="173" customWidth="1"/>
    <col min="6" max="16384" width="11.42578125" style="172"/>
  </cols>
  <sheetData>
    <row r="1" spans="1:4" ht="12.75" thickBot="1">
      <c r="A1" s="173"/>
      <c r="B1" s="173"/>
      <c r="C1" s="173"/>
      <c r="D1" s="173"/>
    </row>
    <row r="2" spans="1:4">
      <c r="A2" s="173"/>
      <c r="B2" s="719" t="s">
        <v>420</v>
      </c>
      <c r="C2" s="720"/>
      <c r="D2" s="721"/>
    </row>
    <row r="3" spans="1:4" ht="24.75" customHeight="1">
      <c r="A3" s="173"/>
      <c r="B3" s="722" t="str">
        <f>+EA!C6</f>
        <v>INSTITUTO INMOBILIARIO DE DESARROLLO URBANO Y VIVIENDA DEL ESTADO DE TLAXCALA</v>
      </c>
      <c r="C3" s="723"/>
      <c r="D3" s="724"/>
    </row>
    <row r="4" spans="1:4" ht="15.75" customHeight="1" thickBot="1">
      <c r="A4" s="173"/>
      <c r="B4" s="725" t="s">
        <v>394</v>
      </c>
      <c r="C4" s="726"/>
      <c r="D4" s="727"/>
    </row>
    <row r="5" spans="1:4">
      <c r="A5" s="173"/>
      <c r="B5" s="728" t="s">
        <v>395</v>
      </c>
      <c r="C5" s="730" t="s">
        <v>396</v>
      </c>
      <c r="D5" s="731"/>
    </row>
    <row r="6" spans="1:4" ht="12.75" thickBot="1">
      <c r="A6" s="173"/>
      <c r="B6" s="729"/>
      <c r="C6" s="425" t="s">
        <v>397</v>
      </c>
      <c r="D6" s="426" t="s">
        <v>398</v>
      </c>
    </row>
    <row r="7" spans="1:4">
      <c r="A7" s="173"/>
      <c r="B7" s="431" t="s">
        <v>418</v>
      </c>
      <c r="C7" s="429" t="s">
        <v>409</v>
      </c>
      <c r="D7" s="448" t="s">
        <v>411</v>
      </c>
    </row>
    <row r="8" spans="1:4">
      <c r="A8" s="173"/>
      <c r="B8" s="432" t="s">
        <v>518</v>
      </c>
      <c r="C8" s="430" t="s">
        <v>410</v>
      </c>
      <c r="D8" s="448" t="s">
        <v>412</v>
      </c>
    </row>
    <row r="9" spans="1:4">
      <c r="A9" s="173"/>
      <c r="B9" s="432" t="s">
        <v>506</v>
      </c>
      <c r="C9" s="430" t="s">
        <v>409</v>
      </c>
      <c r="D9" s="448" t="s">
        <v>413</v>
      </c>
    </row>
    <row r="10" spans="1:4">
      <c r="A10" s="173"/>
      <c r="B10" s="432" t="s">
        <v>419</v>
      </c>
      <c r="C10" s="430" t="s">
        <v>409</v>
      </c>
      <c r="D10" s="448" t="s">
        <v>414</v>
      </c>
    </row>
    <row r="11" spans="1:4">
      <c r="A11" s="173"/>
      <c r="B11" s="432" t="s">
        <v>507</v>
      </c>
      <c r="C11" s="430" t="s">
        <v>409</v>
      </c>
      <c r="D11" s="448" t="s">
        <v>415</v>
      </c>
    </row>
    <row r="12" spans="1:4">
      <c r="A12" s="173"/>
      <c r="B12" s="432" t="s">
        <v>508</v>
      </c>
      <c r="C12" s="430" t="s">
        <v>409</v>
      </c>
      <c r="D12" s="448" t="s">
        <v>497</v>
      </c>
    </row>
    <row r="13" spans="1:4">
      <c r="A13" s="173"/>
      <c r="B13" s="432" t="s">
        <v>509</v>
      </c>
      <c r="C13" s="430"/>
      <c r="D13" s="448" t="s">
        <v>416</v>
      </c>
    </row>
    <row r="14" spans="1:4">
      <c r="A14" s="173"/>
      <c r="B14" s="432" t="s">
        <v>510</v>
      </c>
      <c r="C14" s="430"/>
      <c r="D14" s="448" t="s">
        <v>417</v>
      </c>
    </row>
    <row r="15" spans="1:4">
      <c r="A15" s="173"/>
      <c r="B15" s="432" t="s">
        <v>511</v>
      </c>
      <c r="C15" s="430" t="s">
        <v>409</v>
      </c>
      <c r="D15" s="448" t="s">
        <v>498</v>
      </c>
    </row>
    <row r="16" spans="1:4">
      <c r="A16" s="173"/>
      <c r="B16" s="432" t="s">
        <v>512</v>
      </c>
      <c r="C16" s="430" t="s">
        <v>410</v>
      </c>
      <c r="D16" s="448" t="s">
        <v>499</v>
      </c>
    </row>
    <row r="17" spans="1:4">
      <c r="A17" s="173"/>
      <c r="B17" s="432" t="s">
        <v>513</v>
      </c>
      <c r="C17" s="447" t="s">
        <v>410</v>
      </c>
      <c r="D17" s="448" t="s">
        <v>500</v>
      </c>
    </row>
    <row r="18" spans="1:4">
      <c r="A18" s="173"/>
      <c r="B18" s="432" t="s">
        <v>514</v>
      </c>
      <c r="C18" s="447" t="s">
        <v>410</v>
      </c>
      <c r="D18" s="448" t="s">
        <v>501</v>
      </c>
    </row>
    <row r="19" spans="1:4">
      <c r="A19" s="173"/>
      <c r="B19" s="432" t="s">
        <v>515</v>
      </c>
      <c r="C19" s="447" t="s">
        <v>410</v>
      </c>
      <c r="D19" s="448" t="s">
        <v>502</v>
      </c>
    </row>
    <row r="20" spans="1:4">
      <c r="A20" s="173"/>
      <c r="B20" s="432" t="s">
        <v>516</v>
      </c>
      <c r="C20" s="447" t="s">
        <v>410</v>
      </c>
      <c r="D20" s="448" t="s">
        <v>503</v>
      </c>
    </row>
    <row r="21" spans="1:4">
      <c r="A21" s="173"/>
      <c r="B21" s="432" t="s">
        <v>517</v>
      </c>
      <c r="C21" s="447" t="s">
        <v>410</v>
      </c>
      <c r="D21" s="448" t="s">
        <v>504</v>
      </c>
    </row>
    <row r="22" spans="1:4">
      <c r="A22" s="173"/>
      <c r="B22" s="432" t="s">
        <v>541</v>
      </c>
      <c r="C22" s="447" t="s">
        <v>410</v>
      </c>
      <c r="D22" s="448" t="s">
        <v>533</v>
      </c>
    </row>
    <row r="23" spans="1:4">
      <c r="A23" s="173"/>
      <c r="B23" s="432" t="s">
        <v>539</v>
      </c>
      <c r="C23" s="538" t="s">
        <v>410</v>
      </c>
      <c r="D23" s="539" t="s">
        <v>540</v>
      </c>
    </row>
  </sheetData>
  <customSheetViews>
    <customSheetView guid="{F388B5A1-DF76-4934-8DC7-9C571D76D22E}" hiddenColumns="1">
      <selection activeCell="I21" sqref="I21"/>
      <pageMargins left="0.7" right="0.7" top="0.75" bottom="0.75" header="0.3" footer="0.3"/>
      <pageSetup orientation="landscape" r:id="rId1"/>
    </customSheetView>
    <customSheetView guid="{7CC4DA3F-AD23-4DEB-9CA4-712614517CA7}" hiddenColumns="1">
      <selection activeCell="B22" sqref="B22:D22"/>
      <pageMargins left="0.7" right="0.7" top="0.75" bottom="0.75" header="0.3" footer="0.3"/>
      <pageSetup orientation="landscape" r:id="rId2"/>
    </customSheetView>
    <customSheetView guid="{A19AC32C-BD6E-4E9B-9A51-86B25DA28A61}" hiddenColumns="1">
      <selection activeCell="B22" sqref="B22:D22"/>
      <pageMargins left="0.7" right="0.7" top="0.75" bottom="0.75" header="0.3" footer="0.3"/>
      <pageSetup orientation="landscape" r:id="rId3"/>
    </customSheetView>
  </customSheetViews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  <pageSetUpPr fitToPage="1"/>
  </sheetPr>
  <dimension ref="A1:M64"/>
  <sheetViews>
    <sheetView topLeftCell="A33" zoomScaleNormal="100" zoomScaleSheetLayoutView="80" zoomScalePageLayoutView="80" workbookViewId="0">
      <selection sqref="A1:K63"/>
    </sheetView>
  </sheetViews>
  <sheetFormatPr baseColWidth="10" defaultRowHeight="12"/>
  <cols>
    <col min="1" max="1" width="4.5703125" style="382" customWidth="1"/>
    <col min="2" max="2" width="24.7109375" style="382" customWidth="1"/>
    <col min="3" max="3" width="40" style="382" customWidth="1"/>
    <col min="4" max="5" width="18.7109375" style="382" customWidth="1"/>
    <col min="6" max="6" width="10.7109375" style="382" customWidth="1"/>
    <col min="7" max="7" width="24.7109375" style="382" customWidth="1"/>
    <col min="8" max="8" width="29.7109375" style="403" customWidth="1"/>
    <col min="9" max="10" width="18.7109375" style="382" customWidth="1"/>
    <col min="11" max="11" width="4.5703125" style="382" customWidth="1"/>
    <col min="12" max="16384" width="11.42578125" style="382"/>
  </cols>
  <sheetData>
    <row r="1" spans="1:11" ht="6" customHeight="1">
      <c r="A1" s="296"/>
      <c r="B1" s="488"/>
      <c r="C1" s="489"/>
      <c r="D1" s="490"/>
      <c r="E1" s="490"/>
      <c r="F1" s="489"/>
      <c r="G1" s="489"/>
      <c r="H1" s="491"/>
      <c r="I1" s="488"/>
      <c r="J1" s="488"/>
      <c r="K1" s="488"/>
    </row>
    <row r="2" spans="1:11" s="261" customFormat="1" ht="6" customHeight="1">
      <c r="C2" s="237"/>
      <c r="H2" s="295"/>
    </row>
    <row r="3" spans="1:11" ht="14.1" customHeight="1">
      <c r="A3" s="492"/>
      <c r="C3" s="592" t="s">
        <v>420</v>
      </c>
      <c r="D3" s="592"/>
      <c r="E3" s="592"/>
      <c r="F3" s="592"/>
      <c r="G3" s="592"/>
      <c r="H3" s="592"/>
      <c r="I3" s="592"/>
      <c r="J3" s="274"/>
      <c r="K3" s="274"/>
    </row>
    <row r="4" spans="1:11" ht="14.1" customHeight="1">
      <c r="A4" s="223"/>
      <c r="C4" s="592" t="s">
        <v>66</v>
      </c>
      <c r="D4" s="592"/>
      <c r="E4" s="592"/>
      <c r="F4" s="592"/>
      <c r="G4" s="592"/>
      <c r="H4" s="592"/>
      <c r="I4" s="592"/>
      <c r="J4" s="223"/>
      <c r="K4" s="223"/>
    </row>
    <row r="5" spans="1:11" ht="14.1" customHeight="1">
      <c r="A5" s="524"/>
      <c r="C5" s="592" t="str">
        <f>+EA!B71</f>
        <v>Del 1 de enero al 31 de diciembre de 2015</v>
      </c>
      <c r="D5" s="592"/>
      <c r="E5" s="592"/>
      <c r="F5" s="592"/>
      <c r="G5" s="592"/>
      <c r="H5" s="592"/>
      <c r="I5" s="592"/>
      <c r="J5" s="223"/>
      <c r="K5" s="223"/>
    </row>
    <row r="6" spans="1:11" ht="14.1" customHeight="1">
      <c r="A6" s="524"/>
      <c r="C6" s="592" t="s">
        <v>1</v>
      </c>
      <c r="D6" s="592"/>
      <c r="E6" s="592"/>
      <c r="F6" s="592"/>
      <c r="G6" s="592"/>
      <c r="H6" s="592"/>
      <c r="I6" s="592"/>
      <c r="J6" s="223"/>
      <c r="K6" s="223"/>
    </row>
    <row r="7" spans="1:11" ht="20.100000000000001" customHeight="1">
      <c r="A7" s="524"/>
      <c r="B7" s="226" t="s">
        <v>4</v>
      </c>
      <c r="C7" s="590" t="str">
        <f>+EA!C6</f>
        <v>INSTITUTO INMOBILIARIO DE DESARROLLO URBANO Y VIVIENDA DEL ESTADO DE TLAXCALA</v>
      </c>
      <c r="D7" s="590"/>
      <c r="E7" s="590"/>
      <c r="F7" s="590"/>
      <c r="G7" s="590"/>
      <c r="H7" s="590"/>
      <c r="I7" s="590"/>
      <c r="J7" s="216"/>
    </row>
    <row r="8" spans="1:11" ht="3" customHeight="1">
      <c r="A8" s="274"/>
      <c r="B8" s="274"/>
      <c r="C8" s="274"/>
      <c r="D8" s="274"/>
      <c r="E8" s="274"/>
      <c r="F8" s="274"/>
    </row>
    <row r="9" spans="1:11" s="261" customFormat="1" ht="3" customHeight="1">
      <c r="A9" s="524"/>
      <c r="B9" s="276"/>
      <c r="C9" s="276"/>
      <c r="D9" s="276"/>
      <c r="E9" s="276"/>
      <c r="F9" s="522"/>
      <c r="H9" s="295"/>
    </row>
    <row r="10" spans="1:11" s="261" customFormat="1" ht="3" customHeight="1">
      <c r="A10" s="277"/>
      <c r="B10" s="277"/>
      <c r="C10" s="277"/>
      <c r="D10" s="278"/>
      <c r="E10" s="278"/>
      <c r="F10" s="493"/>
      <c r="H10" s="295"/>
    </row>
    <row r="11" spans="1:11" s="261" customFormat="1" ht="20.100000000000001" customHeight="1">
      <c r="A11" s="494"/>
      <c r="B11" s="591" t="s">
        <v>76</v>
      </c>
      <c r="C11" s="591"/>
      <c r="D11" s="495" t="s">
        <v>67</v>
      </c>
      <c r="E11" s="495" t="s">
        <v>68</v>
      </c>
      <c r="F11" s="523"/>
      <c r="G11" s="591" t="s">
        <v>76</v>
      </c>
      <c r="H11" s="591"/>
      <c r="I11" s="495" t="s">
        <v>67</v>
      </c>
      <c r="J11" s="495" t="s">
        <v>68</v>
      </c>
      <c r="K11" s="496"/>
    </row>
    <row r="12" spans="1:11" ht="3" customHeight="1">
      <c r="A12" s="497"/>
      <c r="B12" s="283"/>
      <c r="C12" s="283"/>
      <c r="D12" s="284"/>
      <c r="E12" s="284"/>
      <c r="F12" s="492"/>
      <c r="G12" s="261"/>
      <c r="H12" s="295"/>
      <c r="I12" s="261"/>
      <c r="J12" s="261"/>
      <c r="K12" s="498"/>
    </row>
    <row r="13" spans="1:11" s="261" customFormat="1" ht="3" customHeight="1">
      <c r="A13" s="499"/>
      <c r="B13" s="285"/>
      <c r="C13" s="285"/>
      <c r="D13" s="524"/>
      <c r="E13" s="524"/>
      <c r="F13" s="237"/>
      <c r="H13" s="295"/>
      <c r="K13" s="498"/>
    </row>
    <row r="14" spans="1:11">
      <c r="A14" s="286"/>
      <c r="B14" s="577" t="s">
        <v>6</v>
      </c>
      <c r="C14" s="577"/>
      <c r="D14" s="287">
        <f>D16+D26</f>
        <v>9572970</v>
      </c>
      <c r="E14" s="287">
        <f>E16+E26</f>
        <v>5926685</v>
      </c>
      <c r="F14" s="237"/>
      <c r="G14" s="577" t="s">
        <v>7</v>
      </c>
      <c r="H14" s="577"/>
      <c r="I14" s="287">
        <f>I16+I27</f>
        <v>15950.18</v>
      </c>
      <c r="J14" s="287">
        <f>J16+J27</f>
        <v>19829.38</v>
      </c>
      <c r="K14" s="498"/>
    </row>
    <row r="15" spans="1:11">
      <c r="A15" s="288"/>
      <c r="B15" s="239"/>
      <c r="C15" s="238"/>
      <c r="D15" s="289"/>
      <c r="E15" s="289"/>
      <c r="F15" s="237"/>
      <c r="G15" s="239"/>
      <c r="H15" s="239"/>
      <c r="I15" s="289"/>
      <c r="J15" s="289"/>
      <c r="K15" s="498"/>
    </row>
    <row r="16" spans="1:11">
      <c r="A16" s="288"/>
      <c r="B16" s="577" t="s">
        <v>8</v>
      </c>
      <c r="C16" s="577"/>
      <c r="D16" s="287">
        <f>SUM(D18:D24)</f>
        <v>9572970</v>
      </c>
      <c r="E16" s="287">
        <f>SUM(E18:E24)</f>
        <v>0</v>
      </c>
      <c r="F16" s="237"/>
      <c r="G16" s="577" t="s">
        <v>9</v>
      </c>
      <c r="H16" s="577"/>
      <c r="I16" s="287">
        <f>SUM(I18:I25)</f>
        <v>15950.18</v>
      </c>
      <c r="J16" s="287">
        <f>SUM(J18:J25)</f>
        <v>19829.38</v>
      </c>
      <c r="K16" s="498"/>
    </row>
    <row r="17" spans="1:11">
      <c r="A17" s="288"/>
      <c r="B17" s="239"/>
      <c r="C17" s="238"/>
      <c r="D17" s="289"/>
      <c r="E17" s="289"/>
      <c r="F17" s="237"/>
      <c r="G17" s="239"/>
      <c r="H17" s="239"/>
      <c r="I17" s="289"/>
      <c r="J17" s="289"/>
      <c r="K17" s="498"/>
    </row>
    <row r="18" spans="1:11">
      <c r="A18" s="286"/>
      <c r="B18" s="572" t="s">
        <v>10</v>
      </c>
      <c r="C18" s="572"/>
      <c r="D18" s="290">
        <f>IF(ESF!D18&lt;ESF!E18,ESF!E18-ESF!D18,0)</f>
        <v>9572624</v>
      </c>
      <c r="E18" s="290">
        <f>IF(D18&gt;0,0,ESF!D18-ESF!E18)</f>
        <v>0</v>
      </c>
      <c r="F18" s="237"/>
      <c r="G18" s="572" t="s">
        <v>11</v>
      </c>
      <c r="H18" s="572"/>
      <c r="I18" s="290">
        <f>IF(ESF!I18&gt;ESF!J18,ESF!I18-ESF!J18,0)</f>
        <v>15950.18</v>
      </c>
      <c r="J18" s="290">
        <f>IF(I18&gt;0,0,ESF!J18-ESF!I18)</f>
        <v>0</v>
      </c>
      <c r="K18" s="498"/>
    </row>
    <row r="19" spans="1:11">
      <c r="A19" s="286"/>
      <c r="B19" s="572" t="s">
        <v>12</v>
      </c>
      <c r="C19" s="572"/>
      <c r="D19" s="290">
        <f>IF(ESF!D19&lt;ESF!E19,ESF!E19-ESF!D19,0)</f>
        <v>0</v>
      </c>
      <c r="E19" s="290">
        <f>IF(D19&gt;0,0,ESF!D19-ESF!E19)</f>
        <v>0</v>
      </c>
      <c r="F19" s="237"/>
      <c r="G19" s="572" t="s">
        <v>13</v>
      </c>
      <c r="H19" s="572"/>
      <c r="I19" s="290">
        <f>IF(ESF!I19&gt;ESF!J19,ESF!I19-ESF!J19,0)</f>
        <v>0</v>
      </c>
      <c r="J19" s="290">
        <f>IF(I19&gt;0,0,ESF!J19-ESF!I19)</f>
        <v>0</v>
      </c>
      <c r="K19" s="498"/>
    </row>
    <row r="20" spans="1:11">
      <c r="A20" s="286"/>
      <c r="B20" s="572" t="s">
        <v>14</v>
      </c>
      <c r="C20" s="572"/>
      <c r="D20" s="290">
        <f>IF(ESF!D20&lt;ESF!E20,ESF!E20-ESF!D20,0)</f>
        <v>0</v>
      </c>
      <c r="E20" s="290">
        <f>IF(D20&gt;0,0,ESF!D20-ESF!E20)</f>
        <v>0</v>
      </c>
      <c r="F20" s="237"/>
      <c r="G20" s="572" t="s">
        <v>15</v>
      </c>
      <c r="H20" s="572"/>
      <c r="I20" s="290">
        <f>IF(ESF!I20&gt;ESF!J20,ESF!I20-ESF!J20,0)</f>
        <v>0</v>
      </c>
      <c r="J20" s="290">
        <f>IF(I20&gt;0,0,ESF!J20-ESF!I20)</f>
        <v>0</v>
      </c>
      <c r="K20" s="498"/>
    </row>
    <row r="21" spans="1:11">
      <c r="A21" s="286"/>
      <c r="B21" s="572" t="s">
        <v>16</v>
      </c>
      <c r="C21" s="572"/>
      <c r="D21" s="290">
        <f>IF(ESF!D21&lt;ESF!E21,ESF!E21-ESF!D21,0)</f>
        <v>0</v>
      </c>
      <c r="E21" s="290">
        <f>IF(D21&gt;0,0,ESF!D21-ESF!E21)</f>
        <v>0</v>
      </c>
      <c r="F21" s="237"/>
      <c r="G21" s="572" t="s">
        <v>17</v>
      </c>
      <c r="H21" s="572"/>
      <c r="I21" s="290">
        <f>IF(ESF!I21&gt;ESF!J21,ESF!I21-ESF!J21,0)</f>
        <v>0</v>
      </c>
      <c r="J21" s="290">
        <f>IF(I21&gt;0,0,ESF!J21-ESF!I21)</f>
        <v>0</v>
      </c>
      <c r="K21" s="498"/>
    </row>
    <row r="22" spans="1:11">
      <c r="A22" s="286"/>
      <c r="B22" s="572" t="s">
        <v>18</v>
      </c>
      <c r="C22" s="572"/>
      <c r="D22" s="290">
        <f>IF(ESF!D22&lt;ESF!E22,ESF!E22-ESF!D22,0)</f>
        <v>0</v>
      </c>
      <c r="E22" s="290">
        <f>IF(D22&gt;0,0,ESF!D22-ESF!E22)</f>
        <v>0</v>
      </c>
      <c r="F22" s="237"/>
      <c r="G22" s="572" t="s">
        <v>19</v>
      </c>
      <c r="H22" s="572"/>
      <c r="I22" s="290">
        <f>IF(ESF!I22&gt;ESF!J22,ESF!I22-ESF!J22,0)</f>
        <v>0</v>
      </c>
      <c r="J22" s="290">
        <f>IF(I22&gt;0,0,ESF!J22-ESF!I22)</f>
        <v>0</v>
      </c>
      <c r="K22" s="498"/>
    </row>
    <row r="23" spans="1:11" ht="25.5" customHeight="1">
      <c r="A23" s="286"/>
      <c r="B23" s="572" t="s">
        <v>20</v>
      </c>
      <c r="C23" s="572"/>
      <c r="D23" s="290">
        <f>IF(ESF!D23&lt;ESF!E23,ESF!E23-ESF!D23,0)</f>
        <v>0</v>
      </c>
      <c r="E23" s="290">
        <f>IF(D23&gt;0,0,ESF!D23-ESF!E23)</f>
        <v>0</v>
      </c>
      <c r="F23" s="237"/>
      <c r="G23" s="575" t="s">
        <v>21</v>
      </c>
      <c r="H23" s="575"/>
      <c r="I23" s="290">
        <f>IF(ESF!I23&gt;ESF!J23,ESF!I23-ESF!J23,0)</f>
        <v>0</v>
      </c>
      <c r="J23" s="290">
        <f>IF(I23&gt;0,0,ESF!J23-ESF!I23)</f>
        <v>0</v>
      </c>
      <c r="K23" s="498"/>
    </row>
    <row r="24" spans="1:11">
      <c r="A24" s="286"/>
      <c r="B24" s="572" t="s">
        <v>22</v>
      </c>
      <c r="C24" s="572"/>
      <c r="D24" s="290">
        <f>IF(ESF!D24&lt;ESF!E24,ESF!E24-ESF!D24,0)</f>
        <v>346</v>
      </c>
      <c r="E24" s="290">
        <f>IF(D24&gt;0,0,ESF!D24-ESF!E24)</f>
        <v>0</v>
      </c>
      <c r="F24" s="237"/>
      <c r="G24" s="572" t="s">
        <v>23</v>
      </c>
      <c r="H24" s="572"/>
      <c r="I24" s="290">
        <f>IF(ESF!I24&gt;ESF!J24,ESF!I24-ESF!J24,0)</f>
        <v>0</v>
      </c>
      <c r="J24" s="290">
        <f>IF(I24&gt;0,0,ESF!J24-ESF!I24)</f>
        <v>0</v>
      </c>
      <c r="K24" s="498"/>
    </row>
    <row r="25" spans="1:11">
      <c r="A25" s="288"/>
      <c r="B25" s="239"/>
      <c r="C25" s="238"/>
      <c r="D25" s="289"/>
      <c r="E25" s="289"/>
      <c r="F25" s="237"/>
      <c r="G25" s="572" t="s">
        <v>24</v>
      </c>
      <c r="H25" s="572"/>
      <c r="I25" s="290">
        <f>IF(ESF!I25&gt;ESF!J25,ESF!I25-ESF!J25,0)</f>
        <v>0</v>
      </c>
      <c r="J25" s="290">
        <f>IF(I25&gt;0,0,ESF!J25-ESF!I25)</f>
        <v>19829.38</v>
      </c>
      <c r="K25" s="498"/>
    </row>
    <row r="26" spans="1:11">
      <c r="A26" s="288"/>
      <c r="B26" s="577" t="s">
        <v>27</v>
      </c>
      <c r="C26" s="577"/>
      <c r="D26" s="287">
        <f>SUM(D28:D36)</f>
        <v>0</v>
      </c>
      <c r="E26" s="287">
        <f>SUM(E28:E36)</f>
        <v>5926685</v>
      </c>
      <c r="F26" s="237"/>
      <c r="G26" s="239"/>
      <c r="H26" s="239"/>
      <c r="I26" s="289"/>
      <c r="J26" s="289"/>
      <c r="K26" s="498"/>
    </row>
    <row r="27" spans="1:11">
      <c r="A27" s="288"/>
      <c r="B27" s="239"/>
      <c r="C27" s="238"/>
      <c r="D27" s="289"/>
      <c r="E27" s="289"/>
      <c r="F27" s="237"/>
      <c r="G27" s="576" t="s">
        <v>28</v>
      </c>
      <c r="H27" s="576"/>
      <c r="I27" s="287">
        <f>SUM(I29:I34)</f>
        <v>0</v>
      </c>
      <c r="J27" s="287">
        <f>SUM(J29:J34)</f>
        <v>0</v>
      </c>
      <c r="K27" s="498"/>
    </row>
    <row r="28" spans="1:11">
      <c r="A28" s="286"/>
      <c r="B28" s="572" t="s">
        <v>29</v>
      </c>
      <c r="C28" s="572"/>
      <c r="D28" s="290">
        <f>IF(ESF!D31&lt;ESF!E31,ESF!E31-ESF!D31,0)</f>
        <v>0</v>
      </c>
      <c r="E28" s="290">
        <f>IF(D28&gt;0,0,ESF!D31-ESF!E31)</f>
        <v>0</v>
      </c>
      <c r="F28" s="237"/>
      <c r="G28" s="239"/>
      <c r="H28" s="239"/>
      <c r="I28" s="289"/>
      <c r="J28" s="289"/>
      <c r="K28" s="498"/>
    </row>
    <row r="29" spans="1:11">
      <c r="A29" s="286"/>
      <c r="B29" s="572" t="s">
        <v>31</v>
      </c>
      <c r="C29" s="572"/>
      <c r="D29" s="290">
        <f>IF(ESF!D32&lt;ESF!E32,ESF!E32-ESF!D32,0)</f>
        <v>0</v>
      </c>
      <c r="E29" s="290">
        <f>IF(D29&gt;0,0,ESF!D32-ESF!E32)</f>
        <v>0</v>
      </c>
      <c r="F29" s="237"/>
      <c r="G29" s="572" t="s">
        <v>30</v>
      </c>
      <c r="H29" s="572"/>
      <c r="I29" s="290">
        <f>IF(ESF!I31&gt;ESF!J31,ESF!I31-ESF!J31,0)</f>
        <v>0</v>
      </c>
      <c r="J29" s="290">
        <f>IF(I29&gt;0,0,ESF!J31-ESF!I31)</f>
        <v>0</v>
      </c>
      <c r="K29" s="498"/>
    </row>
    <row r="30" spans="1:11">
      <c r="A30" s="286"/>
      <c r="B30" s="572" t="s">
        <v>33</v>
      </c>
      <c r="C30" s="572"/>
      <c r="D30" s="290">
        <f>IF(ESF!D33&lt;ESF!E33,ESF!E33-ESF!D33,0)</f>
        <v>0</v>
      </c>
      <c r="E30" s="290">
        <f>IF(D30&gt;0,0,ESF!D33-ESF!E33)</f>
        <v>5926685</v>
      </c>
      <c r="F30" s="237"/>
      <c r="G30" s="572" t="s">
        <v>32</v>
      </c>
      <c r="H30" s="572"/>
      <c r="I30" s="290">
        <f>IF(ESF!I32&gt;ESF!J32,ESF!I32-ESF!J32,0)</f>
        <v>0</v>
      </c>
      <c r="J30" s="290"/>
      <c r="K30" s="498"/>
    </row>
    <row r="31" spans="1:11">
      <c r="A31" s="286"/>
      <c r="B31" s="572" t="s">
        <v>35</v>
      </c>
      <c r="C31" s="572"/>
      <c r="D31" s="290">
        <f>IF(ESF!D34&lt;ESF!E34,ESF!E34-ESF!D34,0)</f>
        <v>0</v>
      </c>
      <c r="E31" s="290">
        <f>IF(D31&gt;0,0,ESF!D34-ESF!E34)</f>
        <v>0</v>
      </c>
      <c r="F31" s="237"/>
      <c r="G31" s="572" t="s">
        <v>34</v>
      </c>
      <c r="H31" s="572"/>
      <c r="I31" s="290">
        <f>IF(ESF!I33&gt;ESF!J33,ESF!I33-ESF!J33,0)</f>
        <v>0</v>
      </c>
      <c r="J31" s="290">
        <f>IF(I31&gt;0,0,ESF!J33-ESF!I33)</f>
        <v>0</v>
      </c>
      <c r="K31" s="498"/>
    </row>
    <row r="32" spans="1:11">
      <c r="A32" s="286"/>
      <c r="B32" s="572" t="s">
        <v>37</v>
      </c>
      <c r="C32" s="572"/>
      <c r="D32" s="290">
        <f>IF(ESF!D35&lt;ESF!E35,ESF!E35-ESF!D35,0)</f>
        <v>0</v>
      </c>
      <c r="E32" s="290">
        <f>IF(D32&gt;0,0,ESF!D35-ESF!E35)</f>
        <v>0</v>
      </c>
      <c r="F32" s="237"/>
      <c r="G32" s="572" t="s">
        <v>36</v>
      </c>
      <c r="H32" s="572"/>
      <c r="I32" s="290">
        <f>IF(ESF!I34&gt;ESF!J34,ESF!I34-ESF!J34,0)</f>
        <v>0</v>
      </c>
      <c r="J32" s="290">
        <f>IF(I32&gt;0,0,ESF!J34-ESF!I34)</f>
        <v>0</v>
      </c>
      <c r="K32" s="498"/>
    </row>
    <row r="33" spans="1:13" ht="26.1" customHeight="1">
      <c r="A33" s="286"/>
      <c r="B33" s="575" t="s">
        <v>39</v>
      </c>
      <c r="C33" s="575"/>
      <c r="D33" s="290">
        <f>IF(ESF!D36&lt;ESF!E36,ESF!E36-ESF!D36,0)</f>
        <v>0</v>
      </c>
      <c r="E33" s="290">
        <f>IF(D33&gt;0,0,ESF!D36-ESF!E36)</f>
        <v>0</v>
      </c>
      <c r="F33" s="237"/>
      <c r="G33" s="575" t="s">
        <v>38</v>
      </c>
      <c r="H33" s="575"/>
      <c r="I33" s="290">
        <f>IF(ESF!I35&gt;ESF!J35,ESF!I35-ESF!J35,0)</f>
        <v>0</v>
      </c>
      <c r="J33" s="290">
        <f>IF(I33&gt;0,0,ESF!J35-ESF!I35)</f>
        <v>0</v>
      </c>
      <c r="K33" s="498"/>
    </row>
    <row r="34" spans="1:13">
      <c r="A34" s="286"/>
      <c r="B34" s="572" t="s">
        <v>41</v>
      </c>
      <c r="C34" s="572"/>
      <c r="D34" s="290">
        <f>IF(ESF!D37&lt;ESF!E37,ESF!E37-ESF!D37,0)</f>
        <v>0</v>
      </c>
      <c r="E34" s="290">
        <f>IF(D34&gt;0,0,ESF!D37-ESF!E37)</f>
        <v>0</v>
      </c>
      <c r="F34" s="237"/>
      <c r="G34" s="572" t="s">
        <v>40</v>
      </c>
      <c r="H34" s="572"/>
      <c r="I34" s="290">
        <f>IF(ESF!I36&gt;ESF!J36,ESF!I36-ESF!J36,0)</f>
        <v>0</v>
      </c>
      <c r="J34" s="290">
        <f>IF(I34&gt;0,0,ESF!J36-ESF!I36)</f>
        <v>0</v>
      </c>
      <c r="K34" s="498"/>
    </row>
    <row r="35" spans="1:13" ht="25.5" customHeight="1">
      <c r="A35" s="286"/>
      <c r="B35" s="575" t="s">
        <v>42</v>
      </c>
      <c r="C35" s="575"/>
      <c r="D35" s="290">
        <f>IF(ESF!D38&lt;ESF!E38,ESF!E38-ESF!D38,0)</f>
        <v>0</v>
      </c>
      <c r="E35" s="290">
        <f>IF(D35&gt;0,0,ESF!D38-ESF!E38)</f>
        <v>0</v>
      </c>
      <c r="F35" s="237"/>
      <c r="G35" s="239"/>
      <c r="H35" s="239"/>
      <c r="I35" s="525"/>
      <c r="J35" s="525"/>
      <c r="K35" s="498"/>
    </row>
    <row r="36" spans="1:13">
      <c r="A36" s="286"/>
      <c r="B36" s="572" t="s">
        <v>44</v>
      </c>
      <c r="C36" s="572"/>
      <c r="D36" s="290">
        <f>IF(ESF!D39&lt;ESF!E39,ESF!E39-ESF!D39,0)</f>
        <v>0</v>
      </c>
      <c r="E36" s="290">
        <f>IF(D36&gt;0,0,ESF!D39-ESF!E39)</f>
        <v>0</v>
      </c>
      <c r="F36" s="237"/>
      <c r="G36" s="577" t="s">
        <v>47</v>
      </c>
      <c r="H36" s="577"/>
      <c r="I36" s="287">
        <f>I38+I44+I52</f>
        <v>5926685</v>
      </c>
      <c r="J36" s="287">
        <f>J38+J44+J52</f>
        <v>9569090.9999999963</v>
      </c>
      <c r="K36" s="498"/>
      <c r="L36" s="487"/>
      <c r="M36" s="487"/>
    </row>
    <row r="37" spans="1:13">
      <c r="A37" s="288"/>
      <c r="B37" s="239"/>
      <c r="C37" s="238"/>
      <c r="D37" s="525"/>
      <c r="E37" s="525"/>
      <c r="F37" s="237"/>
      <c r="G37" s="239"/>
      <c r="H37" s="239"/>
      <c r="I37" s="289"/>
      <c r="J37" s="289"/>
      <c r="K37" s="498"/>
    </row>
    <row r="38" spans="1:13">
      <c r="A38" s="286"/>
      <c r="B38" s="261"/>
      <c r="C38" s="261"/>
      <c r="D38" s="261"/>
      <c r="E38" s="261"/>
      <c r="F38" s="237"/>
      <c r="G38" s="577" t="s">
        <v>49</v>
      </c>
      <c r="H38" s="577"/>
      <c r="I38" s="287">
        <f>SUM(I40:I42)</f>
        <v>5926685</v>
      </c>
      <c r="J38" s="287">
        <f>SUM(J40:J42)</f>
        <v>0</v>
      </c>
      <c r="K38" s="498"/>
    </row>
    <row r="39" spans="1:13">
      <c r="A39" s="288"/>
      <c r="B39" s="261"/>
      <c r="C39" s="261"/>
      <c r="D39" s="261"/>
      <c r="E39" s="261"/>
      <c r="F39" s="237"/>
      <c r="G39" s="239"/>
      <c r="H39" s="239"/>
      <c r="I39" s="289"/>
      <c r="J39" s="289"/>
      <c r="K39" s="498"/>
    </row>
    <row r="40" spans="1:13">
      <c r="A40" s="286"/>
      <c r="B40" s="261"/>
      <c r="C40" s="261"/>
      <c r="D40" s="261"/>
      <c r="E40" s="261"/>
      <c r="F40" s="237"/>
      <c r="G40" s="572" t="s">
        <v>50</v>
      </c>
      <c r="H40" s="572"/>
      <c r="I40" s="290">
        <f>IF(ESF!I46&gt;ESF!J46,ESF!I46-ESF!J46,0)</f>
        <v>0</v>
      </c>
      <c r="J40" s="290">
        <f>IF(I40&gt;0,0,ESF!J46-ESF!I46)</f>
        <v>0</v>
      </c>
      <c r="K40" s="498"/>
    </row>
    <row r="41" spans="1:13">
      <c r="A41" s="288"/>
      <c r="B41" s="261"/>
      <c r="C41" s="261"/>
      <c r="D41" s="261"/>
      <c r="E41" s="261"/>
      <c r="F41" s="237"/>
      <c r="G41" s="572" t="s">
        <v>51</v>
      </c>
      <c r="H41" s="572"/>
      <c r="I41" s="290">
        <f>IF(ESF!I47&gt;ESF!J47,ESF!I47-ESF!J47,0)</f>
        <v>0</v>
      </c>
      <c r="J41" s="290">
        <f>IF(I41&gt;0,0,ESF!J47-ESF!I47)</f>
        <v>0</v>
      </c>
      <c r="K41" s="498"/>
    </row>
    <row r="42" spans="1:13">
      <c r="A42" s="286"/>
      <c r="B42" s="261"/>
      <c r="C42" s="261"/>
      <c r="D42" s="261"/>
      <c r="E42" s="261"/>
      <c r="F42" s="237"/>
      <c r="G42" s="572" t="s">
        <v>52</v>
      </c>
      <c r="H42" s="572"/>
      <c r="I42" s="290">
        <f>IF(ESF!I48&gt;ESF!J48,ESF!I48-ESF!J48,0)</f>
        <v>5926685</v>
      </c>
      <c r="J42" s="290">
        <f>IF(I42&gt;0,0,ESF!J48-ESF!I48)</f>
        <v>0</v>
      </c>
      <c r="K42" s="498"/>
    </row>
    <row r="43" spans="1:13">
      <c r="A43" s="286"/>
      <c r="B43" s="261"/>
      <c r="C43" s="261"/>
      <c r="D43" s="261"/>
      <c r="E43" s="261"/>
      <c r="F43" s="237"/>
      <c r="G43" s="239"/>
      <c r="H43" s="239"/>
      <c r="I43" s="289"/>
      <c r="J43" s="289"/>
      <c r="K43" s="498"/>
    </row>
    <row r="44" spans="1:13">
      <c r="A44" s="286"/>
      <c r="B44" s="261"/>
      <c r="C44" s="261"/>
      <c r="D44" s="261"/>
      <c r="E44" s="261"/>
      <c r="F44" s="237"/>
      <c r="G44" s="577" t="s">
        <v>53</v>
      </c>
      <c r="H44" s="577"/>
      <c r="I44" s="287">
        <f>SUM(I46:I50)</f>
        <v>0</v>
      </c>
      <c r="J44" s="287">
        <f>SUM(J46:J50)</f>
        <v>9569090.9999999963</v>
      </c>
      <c r="K44" s="498"/>
      <c r="L44" s="487"/>
    </row>
    <row r="45" spans="1:13">
      <c r="A45" s="286"/>
      <c r="B45" s="261"/>
      <c r="C45" s="261"/>
      <c r="D45" s="261"/>
      <c r="E45" s="261"/>
      <c r="F45" s="237"/>
      <c r="G45" s="239"/>
      <c r="H45" s="239"/>
      <c r="I45" s="289"/>
      <c r="J45" s="289"/>
      <c r="K45" s="498"/>
    </row>
    <row r="46" spans="1:13">
      <c r="A46" s="286"/>
      <c r="B46" s="261"/>
      <c r="C46" s="261"/>
      <c r="D46" s="261"/>
      <c r="E46" s="261"/>
      <c r="F46" s="237"/>
      <c r="G46" s="572" t="s">
        <v>54</v>
      </c>
      <c r="H46" s="572"/>
      <c r="I46" s="290">
        <f>IF(ESF!I52&gt;ESF!J52,ESF!I52-ESF!J52,0)</f>
        <v>0</v>
      </c>
      <c r="J46" s="290">
        <f>IF(I46&gt;0,0,ESF!J52-ESF!I52)</f>
        <v>7753098.8199999966</v>
      </c>
      <c r="K46" s="498"/>
    </row>
    <row r="47" spans="1:13">
      <c r="A47" s="286"/>
      <c r="B47" s="261"/>
      <c r="C47" s="261"/>
      <c r="D47" s="261"/>
      <c r="E47" s="261"/>
      <c r="F47" s="237"/>
      <c r="G47" s="572" t="s">
        <v>55</v>
      </c>
      <c r="H47" s="572"/>
      <c r="I47" s="290">
        <f>IF(ESF!I53&gt;ESF!J53,ESF!I53-ESF!J53,0)</f>
        <v>0</v>
      </c>
      <c r="J47" s="290">
        <f>IF(I47&gt;0,0,ESF!J53-ESF!I53)</f>
        <v>1815992.1800000002</v>
      </c>
      <c r="K47" s="498"/>
    </row>
    <row r="48" spans="1:13">
      <c r="A48" s="286"/>
      <c r="B48" s="261"/>
      <c r="C48" s="261"/>
      <c r="D48" s="261"/>
      <c r="E48" s="261"/>
      <c r="F48" s="237"/>
      <c r="G48" s="572" t="s">
        <v>56</v>
      </c>
      <c r="H48" s="572"/>
      <c r="I48" s="290">
        <f>IF(ESF!I54&gt;ESF!J54,ESF!I54-ESF!J54,0)</f>
        <v>0</v>
      </c>
      <c r="J48" s="290">
        <f>IF(I48&gt;0,0,ESF!J54-ESF!I54)</f>
        <v>0</v>
      </c>
      <c r="K48" s="498"/>
    </row>
    <row r="49" spans="1:11">
      <c r="A49" s="286"/>
      <c r="B49" s="261"/>
      <c r="C49" s="261"/>
      <c r="D49" s="261"/>
      <c r="E49" s="261"/>
      <c r="F49" s="237"/>
      <c r="G49" s="572" t="s">
        <v>57</v>
      </c>
      <c r="H49" s="572"/>
      <c r="I49" s="290">
        <f>IF(ESF!I55&gt;ESF!J55,ESF!I55-ESF!J55,0)</f>
        <v>0</v>
      </c>
      <c r="J49" s="290">
        <f>IF(I49&gt;0,0,ESF!J55-ESF!I55)</f>
        <v>0</v>
      </c>
      <c r="K49" s="498"/>
    </row>
    <row r="50" spans="1:11">
      <c r="A50" s="288"/>
      <c r="B50" s="261"/>
      <c r="C50" s="261"/>
      <c r="D50" s="261"/>
      <c r="E50" s="261"/>
      <c r="F50" s="237"/>
      <c r="G50" s="572" t="s">
        <v>58</v>
      </c>
      <c r="H50" s="572"/>
      <c r="I50" s="290">
        <f>IF(ESF!I56&gt;ESF!J56,ESF!I56-ESF!J56,0)</f>
        <v>0</v>
      </c>
      <c r="J50" s="290">
        <f>IF(I50&gt;0,0,ESF!J56-ESF!I56)</f>
        <v>0</v>
      </c>
      <c r="K50" s="498"/>
    </row>
    <row r="51" spans="1:11">
      <c r="A51" s="286"/>
      <c r="B51" s="261"/>
      <c r="C51" s="261"/>
      <c r="D51" s="261"/>
      <c r="E51" s="261"/>
      <c r="F51" s="237"/>
      <c r="G51" s="239"/>
      <c r="H51" s="239"/>
      <c r="I51" s="289"/>
      <c r="J51" s="289"/>
      <c r="K51" s="498"/>
    </row>
    <row r="52" spans="1:11" ht="26.1" customHeight="1">
      <c r="A52" s="288"/>
      <c r="B52" s="261"/>
      <c r="C52" s="261"/>
      <c r="D52" s="261"/>
      <c r="E52" s="261"/>
      <c r="F52" s="237"/>
      <c r="G52" s="577" t="s">
        <v>79</v>
      </c>
      <c r="H52" s="577"/>
      <c r="I52" s="287">
        <f>SUM(I54:I55)</f>
        <v>0</v>
      </c>
      <c r="J52" s="287">
        <f>SUM(J54:J55)</f>
        <v>0</v>
      </c>
      <c r="K52" s="498"/>
    </row>
    <row r="53" spans="1:11">
      <c r="A53" s="286"/>
      <c r="B53" s="261"/>
      <c r="C53" s="261"/>
      <c r="D53" s="261"/>
      <c r="E53" s="261"/>
      <c r="F53" s="237"/>
      <c r="G53" s="239"/>
      <c r="H53" s="239"/>
      <c r="I53" s="289"/>
      <c r="J53" s="289"/>
      <c r="K53" s="498"/>
    </row>
    <row r="54" spans="1:11">
      <c r="A54" s="286"/>
      <c r="B54" s="261"/>
      <c r="C54" s="261"/>
      <c r="D54" s="261"/>
      <c r="E54" s="261"/>
      <c r="F54" s="237"/>
      <c r="G54" s="572" t="s">
        <v>60</v>
      </c>
      <c r="H54" s="572"/>
      <c r="I54" s="290">
        <f>IF(ESF!I60&gt;ESF!J60,ESF!I60-ESF!J60,0)</f>
        <v>0</v>
      </c>
      <c r="J54" s="290">
        <f>IF(I54&gt;0,0,ESF!J60-ESF!I60)</f>
        <v>0</v>
      </c>
      <c r="K54" s="498"/>
    </row>
    <row r="55" spans="1:11" ht="19.5" customHeight="1">
      <c r="A55" s="291"/>
      <c r="B55" s="266"/>
      <c r="C55" s="266"/>
      <c r="D55" s="266"/>
      <c r="E55" s="266"/>
      <c r="F55" s="265"/>
      <c r="G55" s="594" t="s">
        <v>61</v>
      </c>
      <c r="H55" s="594"/>
      <c r="I55" s="292">
        <f>IF(ESF!I61&gt;ESF!J61,ESF!I61-ESF!J61,0)</f>
        <v>0</v>
      </c>
      <c r="J55" s="292">
        <f>IF(I55&gt;0,0,ESF!J61-ESF!I61)</f>
        <v>0</v>
      </c>
      <c r="K55" s="500"/>
    </row>
    <row r="56" spans="1:11" ht="6" customHeight="1">
      <c r="A56" s="501"/>
      <c r="B56" s="266"/>
      <c r="C56" s="265"/>
      <c r="D56" s="266"/>
      <c r="E56" s="267"/>
      <c r="F56" s="267"/>
      <c r="G56" s="266"/>
      <c r="H56" s="293"/>
      <c r="I56" s="266"/>
      <c r="J56" s="267"/>
      <c r="K56" s="267"/>
    </row>
    <row r="57" spans="1:11" ht="6" customHeight="1">
      <c r="A57" s="261"/>
      <c r="C57" s="237"/>
      <c r="D57" s="261"/>
      <c r="E57" s="262"/>
      <c r="F57" s="262"/>
      <c r="H57" s="294"/>
      <c r="I57" s="261"/>
      <c r="J57" s="262"/>
      <c r="K57" s="262"/>
    </row>
    <row r="58" spans="1:11" ht="6" customHeight="1">
      <c r="B58" s="237"/>
      <c r="C58" s="261"/>
      <c r="D58" s="262"/>
      <c r="E58" s="262"/>
      <c r="G58" s="263"/>
      <c r="H58" s="295"/>
      <c r="I58" s="262"/>
      <c r="J58" s="262"/>
    </row>
    <row r="59" spans="1:11" ht="15" customHeight="1">
      <c r="B59" s="582" t="s">
        <v>78</v>
      </c>
      <c r="C59" s="582"/>
      <c r="D59" s="582"/>
      <c r="E59" s="582"/>
      <c r="F59" s="582"/>
      <c r="G59" s="582"/>
      <c r="H59" s="582"/>
      <c r="I59" s="582"/>
      <c r="J59" s="582"/>
    </row>
    <row r="60" spans="1:11" ht="9.75" customHeight="1">
      <c r="B60" s="237"/>
      <c r="C60" s="261"/>
      <c r="D60" s="262"/>
      <c r="E60" s="262"/>
      <c r="G60" s="263"/>
      <c r="H60" s="295"/>
      <c r="I60" s="262"/>
      <c r="J60" s="262"/>
    </row>
    <row r="61" spans="1:11" ht="50.1" customHeight="1">
      <c r="B61" s="237"/>
      <c r="C61" s="296"/>
      <c r="D61" s="297"/>
      <c r="E61" s="262"/>
      <c r="G61" s="298"/>
      <c r="H61" s="299"/>
      <c r="I61" s="262"/>
      <c r="J61" s="262"/>
    </row>
    <row r="62" spans="1:11" ht="14.1" customHeight="1">
      <c r="B62" s="269"/>
      <c r="C62" s="593" t="s">
        <v>406</v>
      </c>
      <c r="D62" s="593"/>
      <c r="E62" s="262"/>
      <c r="F62" s="262"/>
      <c r="G62" s="593" t="str">
        <f>+EA!G61</f>
        <v>C.P. Rocío Ramírez Nava</v>
      </c>
      <c r="H62" s="593"/>
      <c r="I62" s="238"/>
      <c r="J62" s="262"/>
    </row>
    <row r="63" spans="1:11" ht="14.1" customHeight="1">
      <c r="B63" s="271"/>
      <c r="C63" s="578" t="s">
        <v>407</v>
      </c>
      <c r="D63" s="578"/>
      <c r="E63" s="272"/>
      <c r="F63" s="272"/>
      <c r="G63" s="578" t="str">
        <f>+EA!G62</f>
        <v>Encargada del Depto. Administrativo y de Financiamiento</v>
      </c>
      <c r="H63" s="578"/>
      <c r="I63" s="238"/>
      <c r="J63" s="262"/>
    </row>
    <row r="64" spans="1:11">
      <c r="A64" s="521"/>
      <c r="F64" s="237"/>
    </row>
  </sheetData>
  <sheetProtection formatCells="0" selectLockedCells="1"/>
  <customSheetViews>
    <customSheetView guid="{F388B5A1-DF76-4934-8DC7-9C571D76D22E}" showPageBreaks="1" fitToPage="1" printArea="1" topLeftCell="A33">
      <selection sqref="A1:K63"/>
      <pageMargins left="0" right="0" top="0.94488188976377963" bottom="0.59055118110236227" header="0" footer="0"/>
      <printOptions horizontalCentered="1" verticalCentered="1"/>
      <pageSetup scale="63" orientation="landscape" r:id="rId1"/>
    </customSheetView>
    <customSheetView guid="{7CC4DA3F-AD23-4DEB-9CA4-712614517CA7}" showPageBreaks="1" fitToPage="1" printArea="1" topLeftCell="A4">
      <selection activeCell="B34" sqref="B34:C34"/>
      <pageMargins left="0" right="0" top="0.94488188976377963" bottom="0.59055118110236227" header="0" footer="0"/>
      <printOptions horizontalCentered="1" verticalCentered="1"/>
      <pageSetup scale="63" orientation="landscape" r:id="rId2"/>
    </customSheetView>
    <customSheetView guid="{A19AC32C-BD6E-4E9B-9A51-86B25DA28A61}" showPageBreaks="1" fitToPage="1" printArea="1" topLeftCell="D13">
      <selection activeCell="J44" sqref="J44"/>
      <pageMargins left="0" right="0" top="0.94488188976377963" bottom="0.59055118110236227" header="0" footer="0"/>
      <printOptions horizontalCentered="1" verticalCentered="1"/>
      <pageSetup scale="63" orientation="landscape" r:id="rId3"/>
    </customSheetView>
  </customSheetViews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scale="63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604" t="s">
        <v>2</v>
      </c>
      <c r="B2" s="604"/>
      <c r="C2" s="604"/>
      <c r="D2" s="604"/>
      <c r="E2" s="13" t="e">
        <f>ESF!#REF!</f>
        <v>#REF!</v>
      </c>
    </row>
    <row r="3" spans="1:5" ht="90.75">
      <c r="A3" s="604" t="s">
        <v>4</v>
      </c>
      <c r="B3" s="604"/>
      <c r="C3" s="604"/>
      <c r="D3" s="604"/>
      <c r="E3" s="13" t="str">
        <f>ESF!C7</f>
        <v>INSTITUTO INMOBILIARIO DE DESARROLLO URBANO Y VIVIENDA DEL ESTADO DE TLAXCALA</v>
      </c>
    </row>
    <row r="4" spans="1:5">
      <c r="A4" s="604" t="s">
        <v>3</v>
      </c>
      <c r="B4" s="604"/>
      <c r="C4" s="604"/>
      <c r="D4" s="604"/>
      <c r="E4" s="14"/>
    </row>
    <row r="5" spans="1:5">
      <c r="A5" s="604" t="s">
        <v>73</v>
      </c>
      <c r="B5" s="604"/>
      <c r="C5" s="604"/>
      <c r="D5" s="604"/>
      <c r="E5" t="s">
        <v>71</v>
      </c>
    </row>
    <row r="6" spans="1:5">
      <c r="A6" s="6"/>
      <c r="B6" s="6"/>
      <c r="C6" s="599" t="s">
        <v>5</v>
      </c>
      <c r="D6" s="599"/>
      <c r="E6" s="1">
        <v>2013</v>
      </c>
    </row>
    <row r="7" spans="1:5">
      <c r="A7" s="595" t="s">
        <v>69</v>
      </c>
      <c r="B7" s="596" t="s">
        <v>8</v>
      </c>
      <c r="C7" s="597" t="s">
        <v>10</v>
      </c>
      <c r="D7" s="597"/>
      <c r="E7" s="8">
        <f>ESF!D18</f>
        <v>1513324</v>
      </c>
    </row>
    <row r="8" spans="1:5">
      <c r="A8" s="595"/>
      <c r="B8" s="596"/>
      <c r="C8" s="597" t="s">
        <v>12</v>
      </c>
      <c r="D8" s="597"/>
      <c r="E8" s="8">
        <f>ESF!D19</f>
        <v>0</v>
      </c>
    </row>
    <row r="9" spans="1:5">
      <c r="A9" s="595"/>
      <c r="B9" s="596"/>
      <c r="C9" s="597" t="s">
        <v>14</v>
      </c>
      <c r="D9" s="597"/>
      <c r="E9" s="8">
        <f>ESF!D20</f>
        <v>0</v>
      </c>
    </row>
    <row r="10" spans="1:5">
      <c r="A10" s="595"/>
      <c r="B10" s="596"/>
      <c r="C10" s="597" t="s">
        <v>16</v>
      </c>
      <c r="D10" s="597"/>
      <c r="E10" s="8">
        <f>ESF!D21</f>
        <v>0</v>
      </c>
    </row>
    <row r="11" spans="1:5">
      <c r="A11" s="595"/>
      <c r="B11" s="596"/>
      <c r="C11" s="597" t="s">
        <v>18</v>
      </c>
      <c r="D11" s="597"/>
      <c r="E11" s="8">
        <f>ESF!D22</f>
        <v>0</v>
      </c>
    </row>
    <row r="12" spans="1:5">
      <c r="A12" s="595"/>
      <c r="B12" s="596"/>
      <c r="C12" s="597" t="s">
        <v>20</v>
      </c>
      <c r="D12" s="597"/>
      <c r="E12" s="8">
        <f>ESF!D23</f>
        <v>0</v>
      </c>
    </row>
    <row r="13" spans="1:5">
      <c r="A13" s="595"/>
      <c r="B13" s="596"/>
      <c r="C13" s="597" t="s">
        <v>22</v>
      </c>
      <c r="D13" s="597"/>
      <c r="E13" s="8">
        <f>ESF!D24</f>
        <v>0</v>
      </c>
    </row>
    <row r="14" spans="1:5" ht="15.75" thickBot="1">
      <c r="A14" s="595"/>
      <c r="B14" s="4"/>
      <c r="C14" s="598" t="s">
        <v>25</v>
      </c>
      <c r="D14" s="598"/>
      <c r="E14" s="9">
        <f>ESF!D26</f>
        <v>1513324</v>
      </c>
    </row>
    <row r="15" spans="1:5">
      <c r="A15" s="595"/>
      <c r="B15" s="596" t="s">
        <v>27</v>
      </c>
      <c r="C15" s="597" t="s">
        <v>29</v>
      </c>
      <c r="D15" s="597"/>
      <c r="E15" s="8">
        <f>ESF!D31</f>
        <v>0</v>
      </c>
    </row>
    <row r="16" spans="1:5">
      <c r="A16" s="595"/>
      <c r="B16" s="596"/>
      <c r="C16" s="597" t="s">
        <v>31</v>
      </c>
      <c r="D16" s="597"/>
      <c r="E16" s="8">
        <f>ESF!D32</f>
        <v>0</v>
      </c>
    </row>
    <row r="17" spans="1:5">
      <c r="A17" s="595"/>
      <c r="B17" s="596"/>
      <c r="C17" s="597" t="s">
        <v>33</v>
      </c>
      <c r="D17" s="597"/>
      <c r="E17" s="8">
        <f>ESF!D33</f>
        <v>35729418</v>
      </c>
    </row>
    <row r="18" spans="1:5">
      <c r="A18" s="595"/>
      <c r="B18" s="596"/>
      <c r="C18" s="597" t="s">
        <v>35</v>
      </c>
      <c r="D18" s="597"/>
      <c r="E18" s="8">
        <f>ESF!D34</f>
        <v>1919285</v>
      </c>
    </row>
    <row r="19" spans="1:5">
      <c r="A19" s="595"/>
      <c r="B19" s="596"/>
      <c r="C19" s="597" t="s">
        <v>37</v>
      </c>
      <c r="D19" s="597"/>
      <c r="E19" s="8">
        <f>ESF!D35</f>
        <v>0</v>
      </c>
    </row>
    <row r="20" spans="1:5">
      <c r="A20" s="595"/>
      <c r="B20" s="596"/>
      <c r="C20" s="597" t="s">
        <v>39</v>
      </c>
      <c r="D20" s="597"/>
      <c r="E20" s="8">
        <f>ESF!D36</f>
        <v>0</v>
      </c>
    </row>
    <row r="21" spans="1:5">
      <c r="A21" s="595"/>
      <c r="B21" s="596"/>
      <c r="C21" s="597" t="s">
        <v>41</v>
      </c>
      <c r="D21" s="597"/>
      <c r="E21" s="8">
        <f>ESF!D37</f>
        <v>10000</v>
      </c>
    </row>
    <row r="22" spans="1:5">
      <c r="A22" s="595"/>
      <c r="B22" s="596"/>
      <c r="C22" s="597" t="s">
        <v>42</v>
      </c>
      <c r="D22" s="597"/>
      <c r="E22" s="8">
        <f>ESF!D38</f>
        <v>0</v>
      </c>
    </row>
    <row r="23" spans="1:5">
      <c r="A23" s="595"/>
      <c r="B23" s="596"/>
      <c r="C23" s="597" t="s">
        <v>44</v>
      </c>
      <c r="D23" s="597"/>
      <c r="E23" s="8">
        <f>ESF!D39</f>
        <v>0</v>
      </c>
    </row>
    <row r="24" spans="1:5" ht="15.75" thickBot="1">
      <c r="A24" s="595"/>
      <c r="B24" s="4"/>
      <c r="C24" s="598" t="s">
        <v>46</v>
      </c>
      <c r="D24" s="598"/>
      <c r="E24" s="9">
        <f>ESF!D41</f>
        <v>37658703</v>
      </c>
    </row>
    <row r="25" spans="1:5" ht="15.75" thickBot="1">
      <c r="A25" s="595"/>
      <c r="B25" s="2"/>
      <c r="C25" s="598" t="s">
        <v>48</v>
      </c>
      <c r="D25" s="598"/>
      <c r="E25" s="9">
        <f>ESF!D43</f>
        <v>39172027</v>
      </c>
    </row>
    <row r="26" spans="1:5">
      <c r="A26" s="595" t="s">
        <v>70</v>
      </c>
      <c r="B26" s="596" t="s">
        <v>9</v>
      </c>
      <c r="C26" s="597" t="s">
        <v>11</v>
      </c>
      <c r="D26" s="597"/>
      <c r="E26" s="8">
        <f>ESF!I18</f>
        <v>36000</v>
      </c>
    </row>
    <row r="27" spans="1:5">
      <c r="A27" s="595"/>
      <c r="B27" s="596"/>
      <c r="C27" s="597" t="s">
        <v>13</v>
      </c>
      <c r="D27" s="597"/>
      <c r="E27" s="8">
        <f>ESF!I19</f>
        <v>0</v>
      </c>
    </row>
    <row r="28" spans="1:5">
      <c r="A28" s="595"/>
      <c r="B28" s="596"/>
      <c r="C28" s="597" t="s">
        <v>15</v>
      </c>
      <c r="D28" s="597"/>
      <c r="E28" s="8">
        <f>ESF!I20</f>
        <v>0</v>
      </c>
    </row>
    <row r="29" spans="1:5">
      <c r="A29" s="595"/>
      <c r="B29" s="596"/>
      <c r="C29" s="597" t="s">
        <v>17</v>
      </c>
      <c r="D29" s="597"/>
      <c r="E29" s="8">
        <f>ESF!I21</f>
        <v>0</v>
      </c>
    </row>
    <row r="30" spans="1:5">
      <c r="A30" s="595"/>
      <c r="B30" s="596"/>
      <c r="C30" s="597" t="s">
        <v>19</v>
      </c>
      <c r="D30" s="597"/>
      <c r="E30" s="8">
        <f>ESF!I22</f>
        <v>0</v>
      </c>
    </row>
    <row r="31" spans="1:5">
      <c r="A31" s="595"/>
      <c r="B31" s="596"/>
      <c r="C31" s="597" t="s">
        <v>21</v>
      </c>
      <c r="D31" s="597"/>
      <c r="E31" s="8">
        <f>ESF!I23</f>
        <v>0</v>
      </c>
    </row>
    <row r="32" spans="1:5">
      <c r="A32" s="595"/>
      <c r="B32" s="596"/>
      <c r="C32" s="597" t="s">
        <v>23</v>
      </c>
      <c r="D32" s="597"/>
      <c r="E32" s="8">
        <f>ESF!I24</f>
        <v>0</v>
      </c>
    </row>
    <row r="33" spans="1:5">
      <c r="A33" s="595"/>
      <c r="B33" s="596"/>
      <c r="C33" s="597" t="s">
        <v>24</v>
      </c>
      <c r="D33" s="597"/>
      <c r="E33" s="8">
        <f>ESF!I25</f>
        <v>0</v>
      </c>
    </row>
    <row r="34" spans="1:5" ht="15.75" thickBot="1">
      <c r="A34" s="595"/>
      <c r="B34" s="4"/>
      <c r="C34" s="598" t="s">
        <v>26</v>
      </c>
      <c r="D34" s="598"/>
      <c r="E34" s="9">
        <f>ESF!I27</f>
        <v>36000</v>
      </c>
    </row>
    <row r="35" spans="1:5">
      <c r="A35" s="595"/>
      <c r="B35" s="596" t="s">
        <v>28</v>
      </c>
      <c r="C35" s="597" t="s">
        <v>30</v>
      </c>
      <c r="D35" s="597"/>
      <c r="E35" s="8">
        <f>ESF!I31</f>
        <v>0</v>
      </c>
    </row>
    <row r="36" spans="1:5">
      <c r="A36" s="595"/>
      <c r="B36" s="596"/>
      <c r="C36" s="597" t="s">
        <v>32</v>
      </c>
      <c r="D36" s="597"/>
      <c r="E36" s="8">
        <f>ESF!I32</f>
        <v>0</v>
      </c>
    </row>
    <row r="37" spans="1:5">
      <c r="A37" s="595"/>
      <c r="B37" s="596"/>
      <c r="C37" s="597" t="s">
        <v>34</v>
      </c>
      <c r="D37" s="597"/>
      <c r="E37" s="8">
        <f>ESF!I33</f>
        <v>0</v>
      </c>
    </row>
    <row r="38" spans="1:5">
      <c r="A38" s="595"/>
      <c r="B38" s="596"/>
      <c r="C38" s="597" t="s">
        <v>36</v>
      </c>
      <c r="D38" s="597"/>
      <c r="E38" s="8">
        <f>ESF!I34</f>
        <v>0</v>
      </c>
    </row>
    <row r="39" spans="1:5">
      <c r="A39" s="595"/>
      <c r="B39" s="596"/>
      <c r="C39" s="597" t="s">
        <v>38</v>
      </c>
      <c r="D39" s="597"/>
      <c r="E39" s="8">
        <f>ESF!I35</f>
        <v>0</v>
      </c>
    </row>
    <row r="40" spans="1:5">
      <c r="A40" s="595"/>
      <c r="B40" s="596"/>
      <c r="C40" s="597" t="s">
        <v>40</v>
      </c>
      <c r="D40" s="597"/>
      <c r="E40" s="8">
        <f>ESF!I36</f>
        <v>0</v>
      </c>
    </row>
    <row r="41" spans="1:5" ht="15.75" thickBot="1">
      <c r="A41" s="595"/>
      <c r="B41" s="2"/>
      <c r="C41" s="598" t="s">
        <v>43</v>
      </c>
      <c r="D41" s="598"/>
      <c r="E41" s="9">
        <f>ESF!I38</f>
        <v>0</v>
      </c>
    </row>
    <row r="42" spans="1:5" ht="15.75" thickBot="1">
      <c r="A42" s="595"/>
      <c r="B42" s="2"/>
      <c r="C42" s="598" t="s">
        <v>45</v>
      </c>
      <c r="D42" s="598"/>
      <c r="E42" s="9">
        <f>ESF!I40</f>
        <v>36000</v>
      </c>
    </row>
    <row r="43" spans="1:5">
      <c r="A43" s="3"/>
      <c r="B43" s="596" t="s">
        <v>47</v>
      </c>
      <c r="C43" s="600" t="s">
        <v>49</v>
      </c>
      <c r="D43" s="600"/>
      <c r="E43" s="10">
        <f>ESF!I44</f>
        <v>5926685</v>
      </c>
    </row>
    <row r="44" spans="1:5">
      <c r="A44" s="3"/>
      <c r="B44" s="596"/>
      <c r="C44" s="597" t="s">
        <v>50</v>
      </c>
      <c r="D44" s="597"/>
      <c r="E44" s="8">
        <f>ESF!I46</f>
        <v>0</v>
      </c>
    </row>
    <row r="45" spans="1:5">
      <c r="A45" s="3"/>
      <c r="B45" s="596"/>
      <c r="C45" s="597" t="s">
        <v>51</v>
      </c>
      <c r="D45" s="597"/>
      <c r="E45" s="8">
        <f>ESF!I47</f>
        <v>0</v>
      </c>
    </row>
    <row r="46" spans="1:5">
      <c r="A46" s="3"/>
      <c r="B46" s="596"/>
      <c r="C46" s="597" t="s">
        <v>52</v>
      </c>
      <c r="D46" s="597"/>
      <c r="E46" s="8">
        <f>ESF!I48</f>
        <v>5926685</v>
      </c>
    </row>
    <row r="47" spans="1:5">
      <c r="A47" s="3"/>
      <c r="B47" s="596"/>
      <c r="C47" s="600" t="s">
        <v>53</v>
      </c>
      <c r="D47" s="600"/>
      <c r="E47" s="10">
        <f>ESF!I50</f>
        <v>33209342.000000004</v>
      </c>
    </row>
    <row r="48" spans="1:5">
      <c r="A48" s="3"/>
      <c r="B48" s="596"/>
      <c r="C48" s="597" t="s">
        <v>54</v>
      </c>
      <c r="D48" s="597"/>
      <c r="E48" s="8">
        <f>ESF!I52</f>
        <v>1477860.1800000034</v>
      </c>
    </row>
    <row r="49" spans="1:5">
      <c r="A49" s="3"/>
      <c r="B49" s="596"/>
      <c r="C49" s="597" t="s">
        <v>55</v>
      </c>
      <c r="D49" s="597"/>
      <c r="E49" s="8">
        <f>ESF!I53</f>
        <v>9463.8199999997159</v>
      </c>
    </row>
    <row r="50" spans="1:5">
      <c r="A50" s="3"/>
      <c r="B50" s="596"/>
      <c r="C50" s="597" t="s">
        <v>56</v>
      </c>
      <c r="D50" s="597"/>
      <c r="E50" s="8">
        <f>ESF!I54</f>
        <v>0</v>
      </c>
    </row>
    <row r="51" spans="1:5">
      <c r="A51" s="3"/>
      <c r="B51" s="596"/>
      <c r="C51" s="597" t="s">
        <v>57</v>
      </c>
      <c r="D51" s="597"/>
      <c r="E51" s="8">
        <f>ESF!I55</f>
        <v>0</v>
      </c>
    </row>
    <row r="52" spans="1:5">
      <c r="A52" s="3"/>
      <c r="B52" s="596"/>
      <c r="C52" s="597" t="s">
        <v>58</v>
      </c>
      <c r="D52" s="597"/>
      <c r="E52" s="8">
        <f>ESF!I56</f>
        <v>31722018</v>
      </c>
    </row>
    <row r="53" spans="1:5">
      <c r="A53" s="3"/>
      <c r="B53" s="596"/>
      <c r="C53" s="600" t="s">
        <v>59</v>
      </c>
      <c r="D53" s="600"/>
      <c r="E53" s="10">
        <f>ESF!I58</f>
        <v>0</v>
      </c>
    </row>
    <row r="54" spans="1:5">
      <c r="A54" s="3"/>
      <c r="B54" s="596"/>
      <c r="C54" s="597" t="s">
        <v>60</v>
      </c>
      <c r="D54" s="597"/>
      <c r="E54" s="8">
        <f>ESF!I60</f>
        <v>0</v>
      </c>
    </row>
    <row r="55" spans="1:5">
      <c r="A55" s="3"/>
      <c r="B55" s="596"/>
      <c r="C55" s="597" t="s">
        <v>61</v>
      </c>
      <c r="D55" s="597"/>
      <c r="E55" s="8">
        <f>ESF!I61</f>
        <v>0</v>
      </c>
    </row>
    <row r="56" spans="1:5" ht="15.75" thickBot="1">
      <c r="A56" s="3"/>
      <c r="B56" s="596"/>
      <c r="C56" s="598" t="s">
        <v>62</v>
      </c>
      <c r="D56" s="598"/>
      <c r="E56" s="9">
        <f>ESF!I63</f>
        <v>39136027</v>
      </c>
    </row>
    <row r="57" spans="1:5" ht="15.75" thickBot="1">
      <c r="A57" s="3"/>
      <c r="B57" s="2"/>
      <c r="C57" s="598" t="s">
        <v>63</v>
      </c>
      <c r="D57" s="598"/>
      <c r="E57" s="9">
        <f>ESF!I65</f>
        <v>39172027</v>
      </c>
    </row>
    <row r="58" spans="1:5">
      <c r="A58" s="3"/>
      <c r="B58" s="2"/>
      <c r="C58" s="599" t="s">
        <v>5</v>
      </c>
      <c r="D58" s="599"/>
      <c r="E58" s="1">
        <v>2012</v>
      </c>
    </row>
    <row r="59" spans="1:5">
      <c r="A59" s="595" t="s">
        <v>69</v>
      </c>
      <c r="B59" s="596" t="s">
        <v>8</v>
      </c>
      <c r="C59" s="597" t="s">
        <v>10</v>
      </c>
      <c r="D59" s="597"/>
      <c r="E59" s="8">
        <f>ESF!E18</f>
        <v>11085948</v>
      </c>
    </row>
    <row r="60" spans="1:5">
      <c r="A60" s="595"/>
      <c r="B60" s="596"/>
      <c r="C60" s="597" t="s">
        <v>12</v>
      </c>
      <c r="D60" s="597"/>
      <c r="E60" s="8">
        <f>ESF!E19</f>
        <v>0</v>
      </c>
    </row>
    <row r="61" spans="1:5">
      <c r="A61" s="595"/>
      <c r="B61" s="596"/>
      <c r="C61" s="597" t="s">
        <v>14</v>
      </c>
      <c r="D61" s="597"/>
      <c r="E61" s="8">
        <f>ESF!E20</f>
        <v>0</v>
      </c>
    </row>
    <row r="62" spans="1:5">
      <c r="A62" s="595"/>
      <c r="B62" s="596"/>
      <c r="C62" s="597" t="s">
        <v>16</v>
      </c>
      <c r="D62" s="597"/>
      <c r="E62" s="8">
        <f>ESF!E21</f>
        <v>0</v>
      </c>
    </row>
    <row r="63" spans="1:5">
      <c r="A63" s="595"/>
      <c r="B63" s="596"/>
      <c r="C63" s="597" t="s">
        <v>18</v>
      </c>
      <c r="D63" s="597"/>
      <c r="E63" s="8">
        <f>ESF!E22</f>
        <v>0</v>
      </c>
    </row>
    <row r="64" spans="1:5">
      <c r="A64" s="595"/>
      <c r="B64" s="596"/>
      <c r="C64" s="597" t="s">
        <v>20</v>
      </c>
      <c r="D64" s="597"/>
      <c r="E64" s="8">
        <f>ESF!E23</f>
        <v>0</v>
      </c>
    </row>
    <row r="65" spans="1:5">
      <c r="A65" s="595"/>
      <c r="B65" s="596"/>
      <c r="C65" s="597" t="s">
        <v>22</v>
      </c>
      <c r="D65" s="597"/>
      <c r="E65" s="8">
        <f>ESF!E24</f>
        <v>346</v>
      </c>
    </row>
    <row r="66" spans="1:5" ht="15.75" thickBot="1">
      <c r="A66" s="595"/>
      <c r="B66" s="4"/>
      <c r="C66" s="598" t="s">
        <v>25</v>
      </c>
      <c r="D66" s="598"/>
      <c r="E66" s="9">
        <f>ESF!E26</f>
        <v>11086294</v>
      </c>
    </row>
    <row r="67" spans="1:5">
      <c r="A67" s="595"/>
      <c r="B67" s="596" t="s">
        <v>27</v>
      </c>
      <c r="C67" s="597" t="s">
        <v>29</v>
      </c>
      <c r="D67" s="597"/>
      <c r="E67" s="8">
        <f>ESF!E31</f>
        <v>0</v>
      </c>
    </row>
    <row r="68" spans="1:5">
      <c r="A68" s="595"/>
      <c r="B68" s="596"/>
      <c r="C68" s="597" t="s">
        <v>31</v>
      </c>
      <c r="D68" s="597"/>
      <c r="E68" s="8">
        <f>ESF!E32</f>
        <v>0</v>
      </c>
    </row>
    <row r="69" spans="1:5">
      <c r="A69" s="595"/>
      <c r="B69" s="596"/>
      <c r="C69" s="597" t="s">
        <v>33</v>
      </c>
      <c r="D69" s="597"/>
      <c r="E69" s="8">
        <f>ESF!E33</f>
        <v>29802733</v>
      </c>
    </row>
    <row r="70" spans="1:5">
      <c r="A70" s="595"/>
      <c r="B70" s="596"/>
      <c r="C70" s="597" t="s">
        <v>35</v>
      </c>
      <c r="D70" s="597"/>
      <c r="E70" s="8">
        <f>ESF!E34</f>
        <v>1919285</v>
      </c>
    </row>
    <row r="71" spans="1:5">
      <c r="A71" s="595"/>
      <c r="B71" s="596"/>
      <c r="C71" s="597" t="s">
        <v>37</v>
      </c>
      <c r="D71" s="597"/>
      <c r="E71" s="8">
        <f>ESF!E35</f>
        <v>0</v>
      </c>
    </row>
    <row r="72" spans="1:5">
      <c r="A72" s="595"/>
      <c r="B72" s="596"/>
      <c r="C72" s="597" t="s">
        <v>39</v>
      </c>
      <c r="D72" s="597"/>
      <c r="E72" s="8">
        <f>ESF!E36</f>
        <v>0</v>
      </c>
    </row>
    <row r="73" spans="1:5">
      <c r="A73" s="595"/>
      <c r="B73" s="596"/>
      <c r="C73" s="597" t="s">
        <v>41</v>
      </c>
      <c r="D73" s="597"/>
      <c r="E73" s="8">
        <f>ESF!E37</f>
        <v>10000</v>
      </c>
    </row>
    <row r="74" spans="1:5">
      <c r="A74" s="595"/>
      <c r="B74" s="596"/>
      <c r="C74" s="597" t="s">
        <v>42</v>
      </c>
      <c r="D74" s="597"/>
      <c r="E74" s="8">
        <f>ESF!E38</f>
        <v>0</v>
      </c>
    </row>
    <row r="75" spans="1:5">
      <c r="A75" s="595"/>
      <c r="B75" s="596"/>
      <c r="C75" s="597" t="s">
        <v>44</v>
      </c>
      <c r="D75" s="597"/>
      <c r="E75" s="8">
        <f>ESF!E39</f>
        <v>0</v>
      </c>
    </row>
    <row r="76" spans="1:5" ht="15.75" thickBot="1">
      <c r="A76" s="595"/>
      <c r="B76" s="4"/>
      <c r="C76" s="598" t="s">
        <v>46</v>
      </c>
      <c r="D76" s="598"/>
      <c r="E76" s="9">
        <f>ESF!E41</f>
        <v>31732018</v>
      </c>
    </row>
    <row r="77" spans="1:5" ht="15.75" thickBot="1">
      <c r="A77" s="595"/>
      <c r="B77" s="2"/>
      <c r="C77" s="598" t="s">
        <v>48</v>
      </c>
      <c r="D77" s="598"/>
      <c r="E77" s="9">
        <f>ESF!E43</f>
        <v>42818312</v>
      </c>
    </row>
    <row r="78" spans="1:5">
      <c r="A78" s="595" t="s">
        <v>70</v>
      </c>
      <c r="B78" s="596" t="s">
        <v>9</v>
      </c>
      <c r="C78" s="597" t="s">
        <v>11</v>
      </c>
      <c r="D78" s="597"/>
      <c r="E78" s="8">
        <f>ESF!J18</f>
        <v>20049.82</v>
      </c>
    </row>
    <row r="79" spans="1:5">
      <c r="A79" s="595"/>
      <c r="B79" s="596"/>
      <c r="C79" s="597" t="s">
        <v>13</v>
      </c>
      <c r="D79" s="597"/>
      <c r="E79" s="8">
        <f>ESF!J19</f>
        <v>0</v>
      </c>
    </row>
    <row r="80" spans="1:5">
      <c r="A80" s="595"/>
      <c r="B80" s="596"/>
      <c r="C80" s="597" t="s">
        <v>15</v>
      </c>
      <c r="D80" s="597"/>
      <c r="E80" s="8">
        <f>ESF!J20</f>
        <v>0</v>
      </c>
    </row>
    <row r="81" spans="1:5">
      <c r="A81" s="595"/>
      <c r="B81" s="596"/>
      <c r="C81" s="597" t="s">
        <v>17</v>
      </c>
      <c r="D81" s="597"/>
      <c r="E81" s="8">
        <f>ESF!J21</f>
        <v>0</v>
      </c>
    </row>
    <row r="82" spans="1:5">
      <c r="A82" s="595"/>
      <c r="B82" s="596"/>
      <c r="C82" s="597" t="s">
        <v>19</v>
      </c>
      <c r="D82" s="597"/>
      <c r="E82" s="8">
        <f>ESF!J22</f>
        <v>0</v>
      </c>
    </row>
    <row r="83" spans="1:5">
      <c r="A83" s="595"/>
      <c r="B83" s="596"/>
      <c r="C83" s="597" t="s">
        <v>21</v>
      </c>
      <c r="D83" s="597"/>
      <c r="E83" s="8">
        <f>ESF!J23</f>
        <v>0</v>
      </c>
    </row>
    <row r="84" spans="1:5">
      <c r="A84" s="595"/>
      <c r="B84" s="596"/>
      <c r="C84" s="597" t="s">
        <v>23</v>
      </c>
      <c r="D84" s="597"/>
      <c r="E84" s="8">
        <f>ESF!J24</f>
        <v>0</v>
      </c>
    </row>
    <row r="85" spans="1:5">
      <c r="A85" s="595"/>
      <c r="B85" s="596"/>
      <c r="C85" s="597" t="s">
        <v>24</v>
      </c>
      <c r="D85" s="597"/>
      <c r="E85" s="8">
        <f>ESF!J25</f>
        <v>19829.38</v>
      </c>
    </row>
    <row r="86" spans="1:5" ht="15.75" thickBot="1">
      <c r="A86" s="595"/>
      <c r="B86" s="4"/>
      <c r="C86" s="598" t="s">
        <v>26</v>
      </c>
      <c r="D86" s="598"/>
      <c r="E86" s="9">
        <f>ESF!J27</f>
        <v>39879.199999999997</v>
      </c>
    </row>
    <row r="87" spans="1:5">
      <c r="A87" s="595"/>
      <c r="B87" s="596" t="s">
        <v>28</v>
      </c>
      <c r="C87" s="597" t="s">
        <v>30</v>
      </c>
      <c r="D87" s="597"/>
      <c r="E87" s="8">
        <f>ESF!J31</f>
        <v>0</v>
      </c>
    </row>
    <row r="88" spans="1:5">
      <c r="A88" s="595"/>
      <c r="B88" s="596"/>
      <c r="C88" s="597" t="s">
        <v>32</v>
      </c>
      <c r="D88" s="597"/>
      <c r="E88" s="8">
        <f>ESF!J32</f>
        <v>0</v>
      </c>
    </row>
    <row r="89" spans="1:5">
      <c r="A89" s="595"/>
      <c r="B89" s="596"/>
      <c r="C89" s="597" t="s">
        <v>34</v>
      </c>
      <c r="D89" s="597"/>
      <c r="E89" s="8">
        <f>ESF!J33</f>
        <v>0</v>
      </c>
    </row>
    <row r="90" spans="1:5">
      <c r="A90" s="595"/>
      <c r="B90" s="596"/>
      <c r="C90" s="597" t="s">
        <v>36</v>
      </c>
      <c r="D90" s="597"/>
      <c r="E90" s="8">
        <f>ESF!J34</f>
        <v>0</v>
      </c>
    </row>
    <row r="91" spans="1:5">
      <c r="A91" s="595"/>
      <c r="B91" s="596"/>
      <c r="C91" s="597" t="s">
        <v>38</v>
      </c>
      <c r="D91" s="597"/>
      <c r="E91" s="8">
        <f>ESF!J35</f>
        <v>0</v>
      </c>
    </row>
    <row r="92" spans="1:5">
      <c r="A92" s="595"/>
      <c r="B92" s="596"/>
      <c r="C92" s="597" t="s">
        <v>40</v>
      </c>
      <c r="D92" s="597"/>
      <c r="E92" s="8">
        <f>ESF!J36</f>
        <v>0</v>
      </c>
    </row>
    <row r="93" spans="1:5" ht="15.75" thickBot="1">
      <c r="A93" s="595"/>
      <c r="B93" s="2"/>
      <c r="C93" s="598" t="s">
        <v>43</v>
      </c>
      <c r="D93" s="598"/>
      <c r="E93" s="9">
        <f>ESF!J38</f>
        <v>0</v>
      </c>
    </row>
    <row r="94" spans="1:5" ht="15.75" thickBot="1">
      <c r="A94" s="595"/>
      <c r="B94" s="2"/>
      <c r="C94" s="598" t="s">
        <v>45</v>
      </c>
      <c r="D94" s="598"/>
      <c r="E94" s="9">
        <f>ESF!J40</f>
        <v>39879.199999999997</v>
      </c>
    </row>
    <row r="95" spans="1:5">
      <c r="A95" s="3"/>
      <c r="B95" s="596" t="s">
        <v>47</v>
      </c>
      <c r="C95" s="600" t="s">
        <v>49</v>
      </c>
      <c r="D95" s="600"/>
      <c r="E95" s="10">
        <f>ESF!J44</f>
        <v>0</v>
      </c>
    </row>
    <row r="96" spans="1:5">
      <c r="A96" s="3"/>
      <c r="B96" s="596"/>
      <c r="C96" s="597" t="s">
        <v>50</v>
      </c>
      <c r="D96" s="597"/>
      <c r="E96" s="8">
        <f>ESF!J46</f>
        <v>0</v>
      </c>
    </row>
    <row r="97" spans="1:5">
      <c r="A97" s="3"/>
      <c r="B97" s="596"/>
      <c r="C97" s="597" t="s">
        <v>51</v>
      </c>
      <c r="D97" s="597"/>
      <c r="E97" s="8">
        <f>ESF!J47</f>
        <v>0</v>
      </c>
    </row>
    <row r="98" spans="1:5">
      <c r="A98" s="3"/>
      <c r="B98" s="596"/>
      <c r="C98" s="597" t="s">
        <v>52</v>
      </c>
      <c r="D98" s="597"/>
      <c r="E98" s="8">
        <f>ESF!J48</f>
        <v>0</v>
      </c>
    </row>
    <row r="99" spans="1:5">
      <c r="A99" s="3"/>
      <c r="B99" s="596"/>
      <c r="C99" s="600" t="s">
        <v>53</v>
      </c>
      <c r="D99" s="600"/>
      <c r="E99" s="10">
        <f>ESF!J50</f>
        <v>42778433</v>
      </c>
    </row>
    <row r="100" spans="1:5">
      <c r="A100" s="3"/>
      <c r="B100" s="596"/>
      <c r="C100" s="597" t="s">
        <v>54</v>
      </c>
      <c r="D100" s="597"/>
      <c r="E100" s="8">
        <f>ESF!J52</f>
        <v>9230959</v>
      </c>
    </row>
    <row r="101" spans="1:5">
      <c r="A101" s="3"/>
      <c r="B101" s="596"/>
      <c r="C101" s="597" t="s">
        <v>55</v>
      </c>
      <c r="D101" s="597"/>
      <c r="E101" s="8">
        <f>ESF!J53</f>
        <v>1825456</v>
      </c>
    </row>
    <row r="102" spans="1:5">
      <c r="A102" s="3"/>
      <c r="B102" s="596"/>
      <c r="C102" s="597" t="s">
        <v>56</v>
      </c>
      <c r="D102" s="597"/>
      <c r="E102" s="8">
        <f>ESF!J54</f>
        <v>0</v>
      </c>
    </row>
    <row r="103" spans="1:5">
      <c r="A103" s="3"/>
      <c r="B103" s="596"/>
      <c r="C103" s="597" t="s">
        <v>57</v>
      </c>
      <c r="D103" s="597"/>
      <c r="E103" s="8">
        <f>ESF!J55</f>
        <v>0</v>
      </c>
    </row>
    <row r="104" spans="1:5">
      <c r="A104" s="3"/>
      <c r="B104" s="596"/>
      <c r="C104" s="597" t="s">
        <v>58</v>
      </c>
      <c r="D104" s="597"/>
      <c r="E104" s="8">
        <f>ESF!J56</f>
        <v>31722018</v>
      </c>
    </row>
    <row r="105" spans="1:5">
      <c r="A105" s="3"/>
      <c r="B105" s="596"/>
      <c r="C105" s="600" t="s">
        <v>59</v>
      </c>
      <c r="D105" s="600"/>
      <c r="E105" s="10">
        <f>ESF!J58</f>
        <v>0</v>
      </c>
    </row>
    <row r="106" spans="1:5">
      <c r="A106" s="3"/>
      <c r="B106" s="596"/>
      <c r="C106" s="597" t="s">
        <v>60</v>
      </c>
      <c r="D106" s="597"/>
      <c r="E106" s="8">
        <f>ESF!J60</f>
        <v>0</v>
      </c>
    </row>
    <row r="107" spans="1:5">
      <c r="A107" s="3"/>
      <c r="B107" s="596"/>
      <c r="C107" s="597" t="s">
        <v>61</v>
      </c>
      <c r="D107" s="597"/>
      <c r="E107" s="8">
        <f>ESF!J61</f>
        <v>0</v>
      </c>
    </row>
    <row r="108" spans="1:5" ht="15.75" thickBot="1">
      <c r="A108" s="3"/>
      <c r="B108" s="596"/>
      <c r="C108" s="598" t="s">
        <v>62</v>
      </c>
      <c r="D108" s="598"/>
      <c r="E108" s="9">
        <f>ESF!J63</f>
        <v>42778433</v>
      </c>
    </row>
    <row r="109" spans="1:5" ht="15.75" thickBot="1">
      <c r="A109" s="3"/>
      <c r="B109" s="2"/>
      <c r="C109" s="598" t="s">
        <v>63</v>
      </c>
      <c r="D109" s="598"/>
      <c r="E109" s="9">
        <f>ESF!J65</f>
        <v>42818312.200000003</v>
      </c>
    </row>
    <row r="110" spans="1:5">
      <c r="A110" s="3"/>
      <c r="B110" s="2"/>
      <c r="C110" s="605" t="s">
        <v>75</v>
      </c>
      <c r="D110" s="5" t="s">
        <v>64</v>
      </c>
      <c r="E110" s="10" t="str">
        <f>ESF!C73</f>
        <v>Arq. Aldo Lima Carrillo</v>
      </c>
    </row>
    <row r="111" spans="1:5">
      <c r="A111" s="3"/>
      <c r="B111" s="2"/>
      <c r="C111" s="606"/>
      <c r="D111" s="5" t="s">
        <v>65</v>
      </c>
      <c r="E111" s="10" t="str">
        <f>ESF!C74</f>
        <v>Director General</v>
      </c>
    </row>
    <row r="112" spans="1:5">
      <c r="A112" s="3"/>
      <c r="B112" s="2"/>
      <c r="C112" s="606" t="s">
        <v>74</v>
      </c>
      <c r="D112" s="5" t="s">
        <v>64</v>
      </c>
      <c r="E112" s="10" t="str">
        <f>ESF!G73</f>
        <v>C.P. Rocío Ramírez Nava</v>
      </c>
    </row>
    <row r="113" spans="1:5">
      <c r="A113" s="3"/>
      <c r="B113" s="2"/>
      <c r="C113" s="606"/>
      <c r="D113" s="5" t="s">
        <v>65</v>
      </c>
      <c r="E113" s="10" t="str">
        <f>ESF!G74</f>
        <v>Encargada del Depto. Administrativo y de Financiamiento</v>
      </c>
    </row>
    <row r="114" spans="1:5">
      <c r="A114" s="604" t="s">
        <v>2</v>
      </c>
      <c r="B114" s="604"/>
      <c r="C114" s="604"/>
      <c r="D114" s="604"/>
      <c r="E114" s="13" t="e">
        <f>ECSF!#REF!</f>
        <v>#REF!</v>
      </c>
    </row>
    <row r="115" spans="1:5" ht="90.75">
      <c r="A115" s="604" t="s">
        <v>4</v>
      </c>
      <c r="B115" s="604"/>
      <c r="C115" s="604"/>
      <c r="D115" s="604"/>
      <c r="E115" s="13" t="str">
        <f>ECSF!C7</f>
        <v>INSTITUTO INMOBILIARIO DE DESARROLLO URBANO Y VIVIENDA DEL ESTADO DE TLAXCALA</v>
      </c>
    </row>
    <row r="116" spans="1:5">
      <c r="A116" s="604" t="s">
        <v>3</v>
      </c>
      <c r="B116" s="604"/>
      <c r="C116" s="604"/>
      <c r="D116" s="604"/>
      <c r="E116" s="14"/>
    </row>
    <row r="117" spans="1:5">
      <c r="A117" s="604" t="s">
        <v>73</v>
      </c>
      <c r="B117" s="604"/>
      <c r="C117" s="604"/>
      <c r="D117" s="604"/>
      <c r="E117" t="s">
        <v>72</v>
      </c>
    </row>
    <row r="118" spans="1:5">
      <c r="B118" s="601" t="s">
        <v>67</v>
      </c>
      <c r="C118" s="600" t="s">
        <v>6</v>
      </c>
      <c r="D118" s="600"/>
      <c r="E118" s="11">
        <f>ECSF!D14</f>
        <v>9572970</v>
      </c>
    </row>
    <row r="119" spans="1:5">
      <c r="B119" s="601"/>
      <c r="C119" s="600" t="s">
        <v>8</v>
      </c>
      <c r="D119" s="600"/>
      <c r="E119" s="11">
        <f>ECSF!D16</f>
        <v>9572970</v>
      </c>
    </row>
    <row r="120" spans="1:5">
      <c r="B120" s="601"/>
      <c r="C120" s="597" t="s">
        <v>10</v>
      </c>
      <c r="D120" s="597"/>
      <c r="E120" s="12">
        <f>ECSF!D18</f>
        <v>9572624</v>
      </c>
    </row>
    <row r="121" spans="1:5">
      <c r="B121" s="601"/>
      <c r="C121" s="597" t="s">
        <v>12</v>
      </c>
      <c r="D121" s="597"/>
      <c r="E121" s="12">
        <f>ECSF!D19</f>
        <v>0</v>
      </c>
    </row>
    <row r="122" spans="1:5">
      <c r="B122" s="601"/>
      <c r="C122" s="597" t="s">
        <v>14</v>
      </c>
      <c r="D122" s="597"/>
      <c r="E122" s="12">
        <f>ECSF!D20</f>
        <v>0</v>
      </c>
    </row>
    <row r="123" spans="1:5">
      <c r="B123" s="601"/>
      <c r="C123" s="597" t="s">
        <v>16</v>
      </c>
      <c r="D123" s="597"/>
      <c r="E123" s="12">
        <f>ECSF!D21</f>
        <v>0</v>
      </c>
    </row>
    <row r="124" spans="1:5">
      <c r="B124" s="601"/>
      <c r="C124" s="597" t="s">
        <v>18</v>
      </c>
      <c r="D124" s="597"/>
      <c r="E124" s="12">
        <f>ECSF!D22</f>
        <v>0</v>
      </c>
    </row>
    <row r="125" spans="1:5">
      <c r="B125" s="601"/>
      <c r="C125" s="597" t="s">
        <v>20</v>
      </c>
      <c r="D125" s="597"/>
      <c r="E125" s="12">
        <f>ECSF!D23</f>
        <v>0</v>
      </c>
    </row>
    <row r="126" spans="1:5">
      <c r="B126" s="601"/>
      <c r="C126" s="597" t="s">
        <v>22</v>
      </c>
      <c r="D126" s="597"/>
      <c r="E126" s="12">
        <f>ECSF!D24</f>
        <v>346</v>
      </c>
    </row>
    <row r="127" spans="1:5">
      <c r="B127" s="601"/>
      <c r="C127" s="600" t="s">
        <v>27</v>
      </c>
      <c r="D127" s="600"/>
      <c r="E127" s="11">
        <f>ECSF!D26</f>
        <v>0</v>
      </c>
    </row>
    <row r="128" spans="1:5">
      <c r="B128" s="601"/>
      <c r="C128" s="597" t="s">
        <v>29</v>
      </c>
      <c r="D128" s="597"/>
      <c r="E128" s="12">
        <f>ECSF!D28</f>
        <v>0</v>
      </c>
    </row>
    <row r="129" spans="2:5">
      <c r="B129" s="601"/>
      <c r="C129" s="597" t="s">
        <v>31</v>
      </c>
      <c r="D129" s="597"/>
      <c r="E129" s="12">
        <f>ECSF!D29</f>
        <v>0</v>
      </c>
    </row>
    <row r="130" spans="2:5">
      <c r="B130" s="601"/>
      <c r="C130" s="597" t="s">
        <v>33</v>
      </c>
      <c r="D130" s="597"/>
      <c r="E130" s="12">
        <f>ECSF!D30</f>
        <v>0</v>
      </c>
    </row>
    <row r="131" spans="2:5">
      <c r="B131" s="601"/>
      <c r="C131" s="597" t="s">
        <v>35</v>
      </c>
      <c r="D131" s="597"/>
      <c r="E131" s="12">
        <f>ECSF!D31</f>
        <v>0</v>
      </c>
    </row>
    <row r="132" spans="2:5">
      <c r="B132" s="601"/>
      <c r="C132" s="597" t="s">
        <v>37</v>
      </c>
      <c r="D132" s="597"/>
      <c r="E132" s="12">
        <f>ECSF!D32</f>
        <v>0</v>
      </c>
    </row>
    <row r="133" spans="2:5">
      <c r="B133" s="601"/>
      <c r="C133" s="597" t="s">
        <v>39</v>
      </c>
      <c r="D133" s="597"/>
      <c r="E133" s="12">
        <f>ECSF!D33</f>
        <v>0</v>
      </c>
    </row>
    <row r="134" spans="2:5">
      <c r="B134" s="601"/>
      <c r="C134" s="597" t="s">
        <v>41</v>
      </c>
      <c r="D134" s="597"/>
      <c r="E134" s="12">
        <f>ECSF!D34</f>
        <v>0</v>
      </c>
    </row>
    <row r="135" spans="2:5">
      <c r="B135" s="601"/>
      <c r="C135" s="597" t="s">
        <v>42</v>
      </c>
      <c r="D135" s="597"/>
      <c r="E135" s="12">
        <f>ECSF!D35</f>
        <v>0</v>
      </c>
    </row>
    <row r="136" spans="2:5">
      <c r="B136" s="601"/>
      <c r="C136" s="597" t="s">
        <v>44</v>
      </c>
      <c r="D136" s="597"/>
      <c r="E136" s="12">
        <f>ECSF!D36</f>
        <v>0</v>
      </c>
    </row>
    <row r="137" spans="2:5">
      <c r="B137" s="601"/>
      <c r="C137" s="600" t="s">
        <v>7</v>
      </c>
      <c r="D137" s="600"/>
      <c r="E137" s="11">
        <f>ECSF!I14</f>
        <v>15950.18</v>
      </c>
    </row>
    <row r="138" spans="2:5">
      <c r="B138" s="601"/>
      <c r="C138" s="600" t="s">
        <v>9</v>
      </c>
      <c r="D138" s="600"/>
      <c r="E138" s="11">
        <f>ECSF!I16</f>
        <v>15950.18</v>
      </c>
    </row>
    <row r="139" spans="2:5">
      <c r="B139" s="601"/>
      <c r="C139" s="597" t="s">
        <v>11</v>
      </c>
      <c r="D139" s="597"/>
      <c r="E139" s="12">
        <f>ECSF!I18</f>
        <v>15950.18</v>
      </c>
    </row>
    <row r="140" spans="2:5">
      <c r="B140" s="601"/>
      <c r="C140" s="597" t="s">
        <v>13</v>
      </c>
      <c r="D140" s="597"/>
      <c r="E140" s="12">
        <f>ECSF!I19</f>
        <v>0</v>
      </c>
    </row>
    <row r="141" spans="2:5">
      <c r="B141" s="601"/>
      <c r="C141" s="597" t="s">
        <v>15</v>
      </c>
      <c r="D141" s="597"/>
      <c r="E141" s="12">
        <f>ECSF!I20</f>
        <v>0</v>
      </c>
    </row>
    <row r="142" spans="2:5">
      <c r="B142" s="601"/>
      <c r="C142" s="597" t="s">
        <v>17</v>
      </c>
      <c r="D142" s="597"/>
      <c r="E142" s="12">
        <f>ECSF!I21</f>
        <v>0</v>
      </c>
    </row>
    <row r="143" spans="2:5">
      <c r="B143" s="601"/>
      <c r="C143" s="597" t="s">
        <v>19</v>
      </c>
      <c r="D143" s="597"/>
      <c r="E143" s="12">
        <f>ECSF!I22</f>
        <v>0</v>
      </c>
    </row>
    <row r="144" spans="2:5">
      <c r="B144" s="601"/>
      <c r="C144" s="597" t="s">
        <v>21</v>
      </c>
      <c r="D144" s="597"/>
      <c r="E144" s="12">
        <f>ECSF!I23</f>
        <v>0</v>
      </c>
    </row>
    <row r="145" spans="2:5">
      <c r="B145" s="601"/>
      <c r="C145" s="597" t="s">
        <v>23</v>
      </c>
      <c r="D145" s="597"/>
      <c r="E145" s="12">
        <f>ECSF!I24</f>
        <v>0</v>
      </c>
    </row>
    <row r="146" spans="2:5">
      <c r="B146" s="601"/>
      <c r="C146" s="597" t="s">
        <v>24</v>
      </c>
      <c r="D146" s="597"/>
      <c r="E146" s="12">
        <f>ECSF!I25</f>
        <v>0</v>
      </c>
    </row>
    <row r="147" spans="2:5">
      <c r="B147" s="601"/>
      <c r="C147" s="603" t="s">
        <v>28</v>
      </c>
      <c r="D147" s="603"/>
      <c r="E147" s="11">
        <f>ECSF!I27</f>
        <v>0</v>
      </c>
    </row>
    <row r="148" spans="2:5">
      <c r="B148" s="601"/>
      <c r="C148" s="597" t="s">
        <v>30</v>
      </c>
      <c r="D148" s="597"/>
      <c r="E148" s="12">
        <f>ECSF!I29</f>
        <v>0</v>
      </c>
    </row>
    <row r="149" spans="2:5">
      <c r="B149" s="601"/>
      <c r="C149" s="597" t="s">
        <v>32</v>
      </c>
      <c r="D149" s="597"/>
      <c r="E149" s="12">
        <f>ECSF!I30</f>
        <v>0</v>
      </c>
    </row>
    <row r="150" spans="2:5">
      <c r="B150" s="601"/>
      <c r="C150" s="597" t="s">
        <v>34</v>
      </c>
      <c r="D150" s="597"/>
      <c r="E150" s="12">
        <f>ECSF!I31</f>
        <v>0</v>
      </c>
    </row>
    <row r="151" spans="2:5">
      <c r="B151" s="601"/>
      <c r="C151" s="597" t="s">
        <v>36</v>
      </c>
      <c r="D151" s="597"/>
      <c r="E151" s="12">
        <f>ECSF!I32</f>
        <v>0</v>
      </c>
    </row>
    <row r="152" spans="2:5">
      <c r="B152" s="601"/>
      <c r="C152" s="597" t="s">
        <v>38</v>
      </c>
      <c r="D152" s="597"/>
      <c r="E152" s="12">
        <f>ECSF!I33</f>
        <v>0</v>
      </c>
    </row>
    <row r="153" spans="2:5">
      <c r="B153" s="601"/>
      <c r="C153" s="597" t="s">
        <v>40</v>
      </c>
      <c r="D153" s="597"/>
      <c r="E153" s="12">
        <f>ECSF!I34</f>
        <v>0</v>
      </c>
    </row>
    <row r="154" spans="2:5">
      <c r="B154" s="601"/>
      <c r="C154" s="600" t="s">
        <v>47</v>
      </c>
      <c r="D154" s="600"/>
      <c r="E154" s="11">
        <f>ECSF!I36</f>
        <v>5926685</v>
      </c>
    </row>
    <row r="155" spans="2:5">
      <c r="B155" s="601"/>
      <c r="C155" s="600" t="s">
        <v>49</v>
      </c>
      <c r="D155" s="600"/>
      <c r="E155" s="11">
        <f>ECSF!I38</f>
        <v>5926685</v>
      </c>
    </row>
    <row r="156" spans="2:5">
      <c r="B156" s="601"/>
      <c r="C156" s="597" t="s">
        <v>50</v>
      </c>
      <c r="D156" s="597"/>
      <c r="E156" s="12">
        <f>ECSF!I40</f>
        <v>0</v>
      </c>
    </row>
    <row r="157" spans="2:5">
      <c r="B157" s="601"/>
      <c r="C157" s="597" t="s">
        <v>51</v>
      </c>
      <c r="D157" s="597"/>
      <c r="E157" s="12">
        <f>ECSF!I41</f>
        <v>0</v>
      </c>
    </row>
    <row r="158" spans="2:5">
      <c r="B158" s="601"/>
      <c r="C158" s="597" t="s">
        <v>52</v>
      </c>
      <c r="D158" s="597"/>
      <c r="E158" s="12">
        <f>ECSF!I42</f>
        <v>5926685</v>
      </c>
    </row>
    <row r="159" spans="2:5">
      <c r="B159" s="601"/>
      <c r="C159" s="600" t="s">
        <v>53</v>
      </c>
      <c r="D159" s="600"/>
      <c r="E159" s="11">
        <f>ECSF!I44</f>
        <v>0</v>
      </c>
    </row>
    <row r="160" spans="2:5">
      <c r="B160" s="601"/>
      <c r="C160" s="597" t="s">
        <v>54</v>
      </c>
      <c r="D160" s="597"/>
      <c r="E160" s="12">
        <f>ECSF!I46</f>
        <v>0</v>
      </c>
    </row>
    <row r="161" spans="2:5">
      <c r="B161" s="601"/>
      <c r="C161" s="597" t="s">
        <v>55</v>
      </c>
      <c r="D161" s="597"/>
      <c r="E161" s="12">
        <f>ECSF!I47</f>
        <v>0</v>
      </c>
    </row>
    <row r="162" spans="2:5">
      <c r="B162" s="601"/>
      <c r="C162" s="597" t="s">
        <v>56</v>
      </c>
      <c r="D162" s="597"/>
      <c r="E162" s="12">
        <f>ECSF!I48</f>
        <v>0</v>
      </c>
    </row>
    <row r="163" spans="2:5">
      <c r="B163" s="601"/>
      <c r="C163" s="597" t="s">
        <v>57</v>
      </c>
      <c r="D163" s="597"/>
      <c r="E163" s="12">
        <f>ECSF!I49</f>
        <v>0</v>
      </c>
    </row>
    <row r="164" spans="2:5">
      <c r="B164" s="601"/>
      <c r="C164" s="597" t="s">
        <v>58</v>
      </c>
      <c r="D164" s="597"/>
      <c r="E164" s="12">
        <f>ECSF!I50</f>
        <v>0</v>
      </c>
    </row>
    <row r="165" spans="2:5">
      <c r="B165" s="601"/>
      <c r="C165" s="600" t="s">
        <v>59</v>
      </c>
      <c r="D165" s="600"/>
      <c r="E165" s="11">
        <f>ECSF!I52</f>
        <v>0</v>
      </c>
    </row>
    <row r="166" spans="2:5">
      <c r="B166" s="601"/>
      <c r="C166" s="597" t="s">
        <v>60</v>
      </c>
      <c r="D166" s="597"/>
      <c r="E166" s="12">
        <f>ECSF!I54</f>
        <v>0</v>
      </c>
    </row>
    <row r="167" spans="2:5" ht="15" customHeight="1" thickBot="1">
      <c r="B167" s="602"/>
      <c r="C167" s="597" t="s">
        <v>61</v>
      </c>
      <c r="D167" s="597"/>
      <c r="E167" s="12">
        <f>ECSF!I55</f>
        <v>0</v>
      </c>
    </row>
    <row r="168" spans="2:5">
      <c r="B168" s="601" t="s">
        <v>68</v>
      </c>
      <c r="C168" s="600" t="s">
        <v>6</v>
      </c>
      <c r="D168" s="600"/>
      <c r="E168" s="11">
        <f>ECSF!E14</f>
        <v>5926685</v>
      </c>
    </row>
    <row r="169" spans="2:5" ht="15" customHeight="1">
      <c r="B169" s="601"/>
      <c r="C169" s="600" t="s">
        <v>8</v>
      </c>
      <c r="D169" s="600"/>
      <c r="E169" s="11">
        <f>ECSF!E16</f>
        <v>0</v>
      </c>
    </row>
    <row r="170" spans="2:5" ht="15" customHeight="1">
      <c r="B170" s="601"/>
      <c r="C170" s="597" t="s">
        <v>10</v>
      </c>
      <c r="D170" s="597"/>
      <c r="E170" s="12">
        <f>ECSF!E18</f>
        <v>0</v>
      </c>
    </row>
    <row r="171" spans="2:5" ht="15" customHeight="1">
      <c r="B171" s="601"/>
      <c r="C171" s="597" t="s">
        <v>12</v>
      </c>
      <c r="D171" s="597"/>
      <c r="E171" s="12">
        <f>ECSF!E19</f>
        <v>0</v>
      </c>
    </row>
    <row r="172" spans="2:5">
      <c r="B172" s="601"/>
      <c r="C172" s="597" t="s">
        <v>14</v>
      </c>
      <c r="D172" s="597"/>
      <c r="E172" s="12">
        <f>ECSF!E20</f>
        <v>0</v>
      </c>
    </row>
    <row r="173" spans="2:5">
      <c r="B173" s="601"/>
      <c r="C173" s="597" t="s">
        <v>16</v>
      </c>
      <c r="D173" s="597"/>
      <c r="E173" s="12">
        <f>ECSF!E21</f>
        <v>0</v>
      </c>
    </row>
    <row r="174" spans="2:5" ht="15" customHeight="1">
      <c r="B174" s="601"/>
      <c r="C174" s="597" t="s">
        <v>18</v>
      </c>
      <c r="D174" s="597"/>
      <c r="E174" s="12">
        <f>ECSF!E22</f>
        <v>0</v>
      </c>
    </row>
    <row r="175" spans="2:5" ht="15" customHeight="1">
      <c r="B175" s="601"/>
      <c r="C175" s="597" t="s">
        <v>20</v>
      </c>
      <c r="D175" s="597"/>
      <c r="E175" s="12">
        <f>ECSF!E23</f>
        <v>0</v>
      </c>
    </row>
    <row r="176" spans="2:5">
      <c r="B176" s="601"/>
      <c r="C176" s="597" t="s">
        <v>22</v>
      </c>
      <c r="D176" s="597"/>
      <c r="E176" s="12">
        <f>ECSF!E24</f>
        <v>0</v>
      </c>
    </row>
    <row r="177" spans="2:5" ht="15" customHeight="1">
      <c r="B177" s="601"/>
      <c r="C177" s="600" t="s">
        <v>27</v>
      </c>
      <c r="D177" s="600"/>
      <c r="E177" s="11">
        <f>ECSF!E26</f>
        <v>5926685</v>
      </c>
    </row>
    <row r="178" spans="2:5">
      <c r="B178" s="601"/>
      <c r="C178" s="597" t="s">
        <v>29</v>
      </c>
      <c r="D178" s="597"/>
      <c r="E178" s="12">
        <f>ECSF!E28</f>
        <v>0</v>
      </c>
    </row>
    <row r="179" spans="2:5" ht="15" customHeight="1">
      <c r="B179" s="601"/>
      <c r="C179" s="597" t="s">
        <v>31</v>
      </c>
      <c r="D179" s="597"/>
      <c r="E179" s="12">
        <f>ECSF!E29</f>
        <v>0</v>
      </c>
    </row>
    <row r="180" spans="2:5" ht="15" customHeight="1">
      <c r="B180" s="601"/>
      <c r="C180" s="597" t="s">
        <v>33</v>
      </c>
      <c r="D180" s="597"/>
      <c r="E180" s="12">
        <f>ECSF!E30</f>
        <v>5926685</v>
      </c>
    </row>
    <row r="181" spans="2:5" ht="15" customHeight="1">
      <c r="B181" s="601"/>
      <c r="C181" s="597" t="s">
        <v>35</v>
      </c>
      <c r="D181" s="597"/>
      <c r="E181" s="12">
        <f>ECSF!E31</f>
        <v>0</v>
      </c>
    </row>
    <row r="182" spans="2:5" ht="15" customHeight="1">
      <c r="B182" s="601"/>
      <c r="C182" s="597" t="s">
        <v>37</v>
      </c>
      <c r="D182" s="597"/>
      <c r="E182" s="12">
        <f>ECSF!E32</f>
        <v>0</v>
      </c>
    </row>
    <row r="183" spans="2:5" ht="15" customHeight="1">
      <c r="B183" s="601"/>
      <c r="C183" s="597" t="s">
        <v>39</v>
      </c>
      <c r="D183" s="597"/>
      <c r="E183" s="12">
        <f>ECSF!E33</f>
        <v>0</v>
      </c>
    </row>
    <row r="184" spans="2:5" ht="15" customHeight="1">
      <c r="B184" s="601"/>
      <c r="C184" s="597" t="s">
        <v>41</v>
      </c>
      <c r="D184" s="597"/>
      <c r="E184" s="12">
        <f>ECSF!E34</f>
        <v>0</v>
      </c>
    </row>
    <row r="185" spans="2:5" ht="15" customHeight="1">
      <c r="B185" s="601"/>
      <c r="C185" s="597" t="s">
        <v>42</v>
      </c>
      <c r="D185" s="597"/>
      <c r="E185" s="12">
        <f>ECSF!E35</f>
        <v>0</v>
      </c>
    </row>
    <row r="186" spans="2:5" ht="15" customHeight="1">
      <c r="B186" s="601"/>
      <c r="C186" s="597" t="s">
        <v>44</v>
      </c>
      <c r="D186" s="597"/>
      <c r="E186" s="12">
        <f>ECSF!E36</f>
        <v>0</v>
      </c>
    </row>
    <row r="187" spans="2:5" ht="15" customHeight="1">
      <c r="B187" s="601"/>
      <c r="C187" s="600" t="s">
        <v>7</v>
      </c>
      <c r="D187" s="600"/>
      <c r="E187" s="11">
        <f>ECSF!J14</f>
        <v>19829.38</v>
      </c>
    </row>
    <row r="188" spans="2:5">
      <c r="B188" s="601"/>
      <c r="C188" s="600" t="s">
        <v>9</v>
      </c>
      <c r="D188" s="600"/>
      <c r="E188" s="11">
        <f>ECSF!J16</f>
        <v>19829.38</v>
      </c>
    </row>
    <row r="189" spans="2:5">
      <c r="B189" s="601"/>
      <c r="C189" s="597" t="s">
        <v>11</v>
      </c>
      <c r="D189" s="597"/>
      <c r="E189" s="12">
        <f>ECSF!J18</f>
        <v>0</v>
      </c>
    </row>
    <row r="190" spans="2:5">
      <c r="B190" s="601"/>
      <c r="C190" s="597" t="s">
        <v>13</v>
      </c>
      <c r="D190" s="597"/>
      <c r="E190" s="12">
        <f>ECSF!J19</f>
        <v>0</v>
      </c>
    </row>
    <row r="191" spans="2:5" ht="15" customHeight="1">
      <c r="B191" s="601"/>
      <c r="C191" s="597" t="s">
        <v>15</v>
      </c>
      <c r="D191" s="597"/>
      <c r="E191" s="12">
        <f>ECSF!J20</f>
        <v>0</v>
      </c>
    </row>
    <row r="192" spans="2:5">
      <c r="B192" s="601"/>
      <c r="C192" s="597" t="s">
        <v>17</v>
      </c>
      <c r="D192" s="597"/>
      <c r="E192" s="12">
        <f>ECSF!J21</f>
        <v>0</v>
      </c>
    </row>
    <row r="193" spans="2:5" ht="15" customHeight="1">
      <c r="B193" s="601"/>
      <c r="C193" s="597" t="s">
        <v>19</v>
      </c>
      <c r="D193" s="597"/>
      <c r="E193" s="12">
        <f>ECSF!J22</f>
        <v>0</v>
      </c>
    </row>
    <row r="194" spans="2:5" ht="15" customHeight="1">
      <c r="B194" s="601"/>
      <c r="C194" s="597" t="s">
        <v>21</v>
      </c>
      <c r="D194" s="597"/>
      <c r="E194" s="12">
        <f>ECSF!J23</f>
        <v>0</v>
      </c>
    </row>
    <row r="195" spans="2:5" ht="15" customHeight="1">
      <c r="B195" s="601"/>
      <c r="C195" s="597" t="s">
        <v>23</v>
      </c>
      <c r="D195" s="597"/>
      <c r="E195" s="12">
        <f>ECSF!J24</f>
        <v>0</v>
      </c>
    </row>
    <row r="196" spans="2:5" ht="15" customHeight="1">
      <c r="B196" s="601"/>
      <c r="C196" s="597" t="s">
        <v>24</v>
      </c>
      <c r="D196" s="597"/>
      <c r="E196" s="12">
        <f>ECSF!J25</f>
        <v>19829.38</v>
      </c>
    </row>
    <row r="197" spans="2:5" ht="15" customHeight="1">
      <c r="B197" s="601"/>
      <c r="C197" s="603" t="s">
        <v>28</v>
      </c>
      <c r="D197" s="603"/>
      <c r="E197" s="11">
        <f>ECSF!J27</f>
        <v>0</v>
      </c>
    </row>
    <row r="198" spans="2:5" ht="15" customHeight="1">
      <c r="B198" s="601"/>
      <c r="C198" s="597" t="s">
        <v>30</v>
      </c>
      <c r="D198" s="597"/>
      <c r="E198" s="12">
        <f>ECSF!J29</f>
        <v>0</v>
      </c>
    </row>
    <row r="199" spans="2:5" ht="15" customHeight="1">
      <c r="B199" s="601"/>
      <c r="C199" s="597" t="s">
        <v>32</v>
      </c>
      <c r="D199" s="597"/>
      <c r="E199" s="12">
        <f>ECSF!J30</f>
        <v>0</v>
      </c>
    </row>
    <row r="200" spans="2:5" ht="15" customHeight="1">
      <c r="B200" s="601"/>
      <c r="C200" s="597" t="s">
        <v>34</v>
      </c>
      <c r="D200" s="597"/>
      <c r="E200" s="12">
        <f>ECSF!J31</f>
        <v>0</v>
      </c>
    </row>
    <row r="201" spans="2:5">
      <c r="B201" s="601"/>
      <c r="C201" s="597" t="s">
        <v>36</v>
      </c>
      <c r="D201" s="597"/>
      <c r="E201" s="12">
        <f>ECSF!J32</f>
        <v>0</v>
      </c>
    </row>
    <row r="202" spans="2:5" ht="15" customHeight="1">
      <c r="B202" s="601"/>
      <c r="C202" s="597" t="s">
        <v>38</v>
      </c>
      <c r="D202" s="597"/>
      <c r="E202" s="12">
        <f>ECSF!J33</f>
        <v>0</v>
      </c>
    </row>
    <row r="203" spans="2:5">
      <c r="B203" s="601"/>
      <c r="C203" s="597" t="s">
        <v>40</v>
      </c>
      <c r="D203" s="597"/>
      <c r="E203" s="12">
        <f>ECSF!J34</f>
        <v>0</v>
      </c>
    </row>
    <row r="204" spans="2:5" ht="15" customHeight="1">
      <c r="B204" s="601"/>
      <c r="C204" s="600" t="s">
        <v>47</v>
      </c>
      <c r="D204" s="600"/>
      <c r="E204" s="11">
        <f>ECSF!J36</f>
        <v>9569090.9999999963</v>
      </c>
    </row>
    <row r="205" spans="2:5" ht="15" customHeight="1">
      <c r="B205" s="601"/>
      <c r="C205" s="600" t="s">
        <v>49</v>
      </c>
      <c r="D205" s="600"/>
      <c r="E205" s="11">
        <f>ECSF!J38</f>
        <v>0</v>
      </c>
    </row>
    <row r="206" spans="2:5" ht="15" customHeight="1">
      <c r="B206" s="601"/>
      <c r="C206" s="597" t="s">
        <v>50</v>
      </c>
      <c r="D206" s="597"/>
      <c r="E206" s="12">
        <f>ECSF!J40</f>
        <v>0</v>
      </c>
    </row>
    <row r="207" spans="2:5" ht="15" customHeight="1">
      <c r="B207" s="601"/>
      <c r="C207" s="597" t="s">
        <v>51</v>
      </c>
      <c r="D207" s="597"/>
      <c r="E207" s="12">
        <f>ECSF!J41</f>
        <v>0</v>
      </c>
    </row>
    <row r="208" spans="2:5" ht="15" customHeight="1">
      <c r="B208" s="601"/>
      <c r="C208" s="597" t="s">
        <v>52</v>
      </c>
      <c r="D208" s="597"/>
      <c r="E208" s="12">
        <f>ECSF!J42</f>
        <v>0</v>
      </c>
    </row>
    <row r="209" spans="2:5" ht="15" customHeight="1">
      <c r="B209" s="601"/>
      <c r="C209" s="600" t="s">
        <v>53</v>
      </c>
      <c r="D209" s="600"/>
      <c r="E209" s="11">
        <f>ECSF!J44</f>
        <v>9569090.9999999963</v>
      </c>
    </row>
    <row r="210" spans="2:5">
      <c r="B210" s="601"/>
      <c r="C210" s="597" t="s">
        <v>54</v>
      </c>
      <c r="D210" s="597"/>
      <c r="E210" s="12">
        <f>ECSF!J46</f>
        <v>7753098.8199999966</v>
      </c>
    </row>
    <row r="211" spans="2:5" ht="15" customHeight="1">
      <c r="B211" s="601"/>
      <c r="C211" s="597" t="s">
        <v>55</v>
      </c>
      <c r="D211" s="597"/>
      <c r="E211" s="12">
        <f>ECSF!J47</f>
        <v>1815992.1800000002</v>
      </c>
    </row>
    <row r="212" spans="2:5">
      <c r="B212" s="601"/>
      <c r="C212" s="597" t="s">
        <v>56</v>
      </c>
      <c r="D212" s="597"/>
      <c r="E212" s="12">
        <f>ECSF!J48</f>
        <v>0</v>
      </c>
    </row>
    <row r="213" spans="2:5" ht="15" customHeight="1">
      <c r="B213" s="601"/>
      <c r="C213" s="597" t="s">
        <v>57</v>
      </c>
      <c r="D213" s="597"/>
      <c r="E213" s="12">
        <f>ECSF!J49</f>
        <v>0</v>
      </c>
    </row>
    <row r="214" spans="2:5">
      <c r="B214" s="601"/>
      <c r="C214" s="597" t="s">
        <v>58</v>
      </c>
      <c r="D214" s="597"/>
      <c r="E214" s="12">
        <f>ECSF!J50</f>
        <v>0</v>
      </c>
    </row>
    <row r="215" spans="2:5">
      <c r="B215" s="601"/>
      <c r="C215" s="600" t="s">
        <v>59</v>
      </c>
      <c r="D215" s="600"/>
      <c r="E215" s="11">
        <f>ECSF!J52</f>
        <v>0</v>
      </c>
    </row>
    <row r="216" spans="2:5">
      <c r="B216" s="601"/>
      <c r="C216" s="597" t="s">
        <v>60</v>
      </c>
      <c r="D216" s="597"/>
      <c r="E216" s="12">
        <f>ECSF!J54</f>
        <v>0</v>
      </c>
    </row>
    <row r="217" spans="2:5" ht="15.75" thickBot="1">
      <c r="B217" s="602"/>
      <c r="C217" s="597" t="s">
        <v>61</v>
      </c>
      <c r="D217" s="597"/>
      <c r="E217" s="12">
        <f>ECSF!J55</f>
        <v>0</v>
      </c>
    </row>
    <row r="218" spans="2:5">
      <c r="C218" s="605" t="s">
        <v>75</v>
      </c>
      <c r="D218" s="5" t="s">
        <v>64</v>
      </c>
      <c r="E218" s="15" t="str">
        <f>ECSF!C62</f>
        <v>Arq. Aldo Lima Carrillo</v>
      </c>
    </row>
    <row r="219" spans="2:5">
      <c r="C219" s="606"/>
      <c r="D219" s="5" t="s">
        <v>65</v>
      </c>
      <c r="E219" s="15" t="str">
        <f>ECSF!C63</f>
        <v>Director General</v>
      </c>
    </row>
    <row r="220" spans="2:5">
      <c r="C220" s="606" t="s">
        <v>74</v>
      </c>
      <c r="D220" s="5" t="s">
        <v>64</v>
      </c>
      <c r="E220" s="15" t="str">
        <f>ECSF!G62</f>
        <v>C.P. Rocío Ramírez Nava</v>
      </c>
    </row>
    <row r="221" spans="2:5">
      <c r="C221" s="606"/>
      <c r="D221" s="5" t="s">
        <v>65</v>
      </c>
      <c r="E221" s="15" t="str">
        <f>ECSF!G63</f>
        <v>Encargada del Depto. Administrativo y de Financiamiento</v>
      </c>
    </row>
  </sheetData>
  <sheetProtection password="C4FF" sheet="1" objects="1" scenarios="1"/>
  <customSheetViews>
    <customSheetView guid="{F388B5A1-DF76-4934-8DC7-9C571D76D22E}" state="hidden">
      <selection activeCell="A2" sqref="A2:E3"/>
      <pageMargins left="0.7" right="0.7" top="0.75" bottom="0.75" header="0.3" footer="0.3"/>
    </customSheetView>
    <customSheetView guid="{7CC4DA3F-AD23-4DEB-9CA4-712614517CA7}" state="hidden">
      <selection activeCell="A2" sqref="A2:E3"/>
      <pageMargins left="0.7" right="0.7" top="0.75" bottom="0.75" header="0.3" footer="0.3"/>
    </customSheetView>
    <customSheetView guid="{A19AC32C-BD6E-4E9B-9A51-86B25DA28A61}" state="hidden">
      <selection activeCell="A2" sqref="A2:E3"/>
      <pageMargins left="0.7" right="0.7" top="0.75" bottom="0.75" header="0.3" footer="0.3"/>
    </customSheetView>
  </customSheetViews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Q46"/>
  <sheetViews>
    <sheetView zoomScale="80" zoomScaleNormal="80" workbookViewId="0">
      <selection activeCell="J32" sqref="J32"/>
    </sheetView>
  </sheetViews>
  <sheetFormatPr baseColWidth="10" defaultRowHeight="12"/>
  <cols>
    <col min="1" max="1" width="1.140625" style="173" customWidth="1"/>
    <col min="2" max="2" width="11.7109375" style="173" customWidth="1"/>
    <col min="3" max="3" width="54.42578125" style="173" customWidth="1"/>
    <col min="4" max="4" width="19.140625" style="326" customWidth="1"/>
    <col min="5" max="5" width="19.28515625" style="173" customWidth="1"/>
    <col min="6" max="6" width="19" style="173" customWidth="1"/>
    <col min="7" max="7" width="21.28515625" style="173" customWidth="1"/>
    <col min="8" max="8" width="18.7109375" style="173" customWidth="1"/>
    <col min="9" max="9" width="1.140625" style="173" customWidth="1"/>
    <col min="10" max="16384" width="11.42578125" style="173"/>
  </cols>
  <sheetData>
    <row r="1" spans="1:13" s="220" customFormat="1" ht="6" customHeight="1">
      <c r="B1" s="221"/>
      <c r="C1" s="607"/>
      <c r="D1" s="607"/>
      <c r="E1" s="607"/>
      <c r="F1" s="608"/>
      <c r="G1" s="608"/>
      <c r="H1" s="608"/>
      <c r="I1" s="300"/>
      <c r="J1" s="273"/>
      <c r="K1" s="273"/>
    </row>
    <row r="2" spans="1:13" s="220" customFormat="1" ht="6" customHeight="1">
      <c r="B2" s="221"/>
    </row>
    <row r="3" spans="1:13" s="220" customFormat="1" ht="14.1" customHeight="1">
      <c r="B3" s="223"/>
      <c r="C3" s="573" t="s">
        <v>420</v>
      </c>
      <c r="D3" s="573"/>
      <c r="E3" s="573"/>
      <c r="F3" s="573"/>
      <c r="G3" s="573"/>
      <c r="H3" s="223"/>
      <c r="I3" s="223"/>
      <c r="J3" s="173"/>
      <c r="K3" s="173"/>
    </row>
    <row r="4" spans="1:13" s="220" customFormat="1" ht="14.1" customHeight="1">
      <c r="B4" s="223"/>
      <c r="C4" s="573" t="s">
        <v>145</v>
      </c>
      <c r="D4" s="573"/>
      <c r="E4" s="573"/>
      <c r="F4" s="573"/>
      <c r="G4" s="573"/>
      <c r="H4" s="223"/>
      <c r="I4" s="223"/>
      <c r="J4" s="173"/>
      <c r="K4" s="173"/>
    </row>
    <row r="5" spans="1:13" s="220" customFormat="1" ht="14.1" customHeight="1">
      <c r="B5" s="223"/>
      <c r="C5" s="573" t="str">
        <f>+EA!B71</f>
        <v>Del 1 de enero al 31 de diciembre de 2015</v>
      </c>
      <c r="D5" s="573"/>
      <c r="E5" s="573"/>
      <c r="F5" s="573"/>
      <c r="G5" s="573"/>
      <c r="H5" s="223"/>
      <c r="I5" s="223"/>
      <c r="J5" s="173"/>
      <c r="K5" s="173"/>
    </row>
    <row r="6" spans="1:13" s="220" customFormat="1" ht="14.1" customHeight="1">
      <c r="B6" s="223"/>
      <c r="C6" s="573" t="s">
        <v>1</v>
      </c>
      <c r="D6" s="573"/>
      <c r="E6" s="573"/>
      <c r="F6" s="573"/>
      <c r="G6" s="573"/>
      <c r="H6" s="223"/>
      <c r="I6" s="223"/>
      <c r="J6" s="173"/>
      <c r="K6" s="173"/>
    </row>
    <row r="7" spans="1:13" s="220" customFormat="1" ht="20.100000000000001" customHeight="1">
      <c r="A7" s="225"/>
      <c r="B7" s="226" t="s">
        <v>4</v>
      </c>
      <c r="C7" s="590" t="str">
        <f>+EA!C6</f>
        <v>INSTITUTO INMOBILIARIO DE DESARROLLO URBANO Y VIVIENDA DEL ESTADO DE TLAXCALA</v>
      </c>
      <c r="D7" s="590"/>
      <c r="E7" s="590"/>
      <c r="F7" s="590"/>
      <c r="G7" s="590"/>
      <c r="H7" s="185"/>
      <c r="I7" s="301"/>
      <c r="J7" s="301"/>
      <c r="K7" s="301"/>
      <c r="L7" s="301"/>
      <c r="M7" s="301"/>
    </row>
    <row r="8" spans="1:13" s="220" customFormat="1" ht="6.75" customHeight="1">
      <c r="A8" s="574"/>
      <c r="B8" s="574"/>
      <c r="C8" s="574"/>
      <c r="D8" s="574"/>
      <c r="E8" s="574"/>
      <c r="F8" s="574"/>
      <c r="G8" s="574"/>
      <c r="H8" s="574"/>
      <c r="I8" s="574"/>
    </row>
    <row r="9" spans="1:13" s="220" customFormat="1" ht="3" customHeight="1">
      <c r="A9" s="574"/>
      <c r="B9" s="574"/>
      <c r="C9" s="574"/>
      <c r="D9" s="574"/>
      <c r="E9" s="574"/>
      <c r="F9" s="574"/>
      <c r="G9" s="574"/>
      <c r="H9" s="574"/>
      <c r="I9" s="574"/>
    </row>
    <row r="10" spans="1:13" s="306" customFormat="1" ht="23.25" customHeight="1">
      <c r="A10" s="302"/>
      <c r="B10" s="610" t="s">
        <v>76</v>
      </c>
      <c r="C10" s="610"/>
      <c r="D10" s="303" t="s">
        <v>146</v>
      </c>
      <c r="E10" s="303" t="s">
        <v>147</v>
      </c>
      <c r="F10" s="304" t="s">
        <v>148</v>
      </c>
      <c r="G10" s="304" t="s">
        <v>149</v>
      </c>
      <c r="H10" s="304" t="s">
        <v>150</v>
      </c>
      <c r="I10" s="305"/>
    </row>
    <row r="11" spans="1:13" s="306" customFormat="1">
      <c r="A11" s="307"/>
      <c r="B11" s="611"/>
      <c r="C11" s="611"/>
      <c r="D11" s="308">
        <v>1</v>
      </c>
      <c r="E11" s="308">
        <v>2</v>
      </c>
      <c r="F11" s="309">
        <v>3</v>
      </c>
      <c r="G11" s="309" t="s">
        <v>151</v>
      </c>
      <c r="H11" s="309" t="s">
        <v>152</v>
      </c>
      <c r="I11" s="310"/>
    </row>
    <row r="12" spans="1:13" s="220" customFormat="1" ht="3" customHeight="1">
      <c r="A12" s="612"/>
      <c r="B12" s="574"/>
      <c r="C12" s="574"/>
      <c r="D12" s="574"/>
      <c r="E12" s="574"/>
      <c r="F12" s="574"/>
      <c r="G12" s="574"/>
      <c r="H12" s="574"/>
      <c r="I12" s="613"/>
    </row>
    <row r="13" spans="1:13" s="220" customFormat="1" ht="3" customHeight="1">
      <c r="A13" s="614"/>
      <c r="B13" s="615"/>
      <c r="C13" s="615"/>
      <c r="D13" s="615"/>
      <c r="E13" s="615"/>
      <c r="F13" s="615"/>
      <c r="G13" s="615"/>
      <c r="H13" s="615"/>
      <c r="I13" s="616"/>
      <c r="J13" s="173"/>
      <c r="K13" s="173"/>
    </row>
    <row r="14" spans="1:13" s="220" customFormat="1">
      <c r="A14" s="248"/>
      <c r="B14" s="617" t="s">
        <v>6</v>
      </c>
      <c r="C14" s="617"/>
      <c r="D14" s="311">
        <f>+D16+D26</f>
        <v>42818312</v>
      </c>
      <c r="E14" s="311">
        <f>+E16+E26</f>
        <v>47842119</v>
      </c>
      <c r="F14" s="311">
        <f>+F16+F26</f>
        <v>51488404</v>
      </c>
      <c r="G14" s="311">
        <f t="shared" ref="G14" si="0">+G16+G26</f>
        <v>39172027</v>
      </c>
      <c r="H14" s="311">
        <f>+H16+H26</f>
        <v>-3646285</v>
      </c>
      <c r="I14" s="312"/>
      <c r="J14" s="173"/>
      <c r="K14" s="173"/>
    </row>
    <row r="15" spans="1:13" s="220" customFormat="1" ht="5.0999999999999996" customHeight="1">
      <c r="A15" s="248"/>
      <c r="B15" s="313"/>
      <c r="C15" s="313"/>
      <c r="D15" s="311"/>
      <c r="E15" s="311"/>
      <c r="F15" s="311"/>
      <c r="G15" s="311"/>
      <c r="H15" s="311"/>
      <c r="I15" s="312"/>
      <c r="J15" s="173"/>
      <c r="K15" s="173"/>
    </row>
    <row r="16" spans="1:13" s="220" customFormat="1" ht="20.25">
      <c r="A16" s="314"/>
      <c r="B16" s="577" t="s">
        <v>8</v>
      </c>
      <c r="C16" s="577"/>
      <c r="D16" s="315">
        <f>SUM(D18:D24)</f>
        <v>11086294</v>
      </c>
      <c r="E16" s="315">
        <f>SUM(E18:E24)</f>
        <v>41915434</v>
      </c>
      <c r="F16" s="315">
        <f>SUM(F18:F24)</f>
        <v>51488404</v>
      </c>
      <c r="G16" s="315">
        <f>D16+E16-F16</f>
        <v>1513324</v>
      </c>
      <c r="H16" s="315">
        <f>G16-D16</f>
        <v>-9572970</v>
      </c>
      <c r="I16" s="316"/>
      <c r="J16" s="173"/>
      <c r="K16" s="317"/>
      <c r="L16" s="220">
        <f>19353+6503477</f>
        <v>6522830</v>
      </c>
      <c r="M16" s="220" t="s">
        <v>520</v>
      </c>
    </row>
    <row r="17" spans="1:14" s="220" customFormat="1" ht="5.0999999999999996" customHeight="1">
      <c r="A17" s="235"/>
      <c r="B17" s="221"/>
      <c r="C17" s="221"/>
      <c r="D17" s="318"/>
      <c r="E17" s="318"/>
      <c r="F17" s="318"/>
      <c r="G17" s="318"/>
      <c r="H17" s="318"/>
      <c r="I17" s="319"/>
      <c r="J17" s="173"/>
      <c r="K17" s="317"/>
    </row>
    <row r="18" spans="1:14" s="220" customFormat="1" ht="19.5" customHeight="1">
      <c r="A18" s="235"/>
      <c r="B18" s="609" t="s">
        <v>10</v>
      </c>
      <c r="C18" s="609"/>
      <c r="D18" s="320">
        <f>+ESF!E18</f>
        <v>11085948</v>
      </c>
      <c r="E18" s="320">
        <f>ROUND(41878739.31+25000,"0")</f>
        <v>41903739</v>
      </c>
      <c r="F18" s="320">
        <f>ROUND(51451363.45+25000,"0")</f>
        <v>51476363</v>
      </c>
      <c r="G18" s="247">
        <f>ROUND(D18+E18-F18,"0")</f>
        <v>1513324</v>
      </c>
      <c r="H18" s="247">
        <f>G18-D18</f>
        <v>-9572624</v>
      </c>
      <c r="I18" s="319"/>
      <c r="J18" s="173"/>
      <c r="K18" s="317" t="str">
        <f>IF(G18=ESF!D18," ","Error")</f>
        <v xml:space="preserve"> </v>
      </c>
      <c r="L18" s="220">
        <f>20000+13369791</f>
        <v>13389791</v>
      </c>
      <c r="M18" s="220" t="s">
        <v>519</v>
      </c>
    </row>
    <row r="19" spans="1:14" s="220" customFormat="1" ht="19.5" customHeight="1">
      <c r="A19" s="235"/>
      <c r="B19" s="609" t="s">
        <v>12</v>
      </c>
      <c r="C19" s="609"/>
      <c r="D19" s="320">
        <f>+ESF!E19</f>
        <v>0</v>
      </c>
      <c r="E19" s="320">
        <v>5652</v>
      </c>
      <c r="F19" s="320">
        <f>+[1]BALANZA!$F$18</f>
        <v>5652</v>
      </c>
      <c r="G19" s="247">
        <f t="shared" ref="G19:G23" si="1">D19+E19-F19</f>
        <v>0</v>
      </c>
      <c r="H19" s="247">
        <f t="shared" ref="H19:H24" si="2">G19-D19</f>
        <v>0</v>
      </c>
      <c r="I19" s="319"/>
      <c r="J19" s="173"/>
      <c r="K19" s="317" t="str">
        <f>IF(G19=ESF!D19," ","Error")</f>
        <v xml:space="preserve"> </v>
      </c>
      <c r="L19" s="461"/>
    </row>
    <row r="20" spans="1:14" s="220" customFormat="1" ht="19.5" customHeight="1">
      <c r="A20" s="235"/>
      <c r="B20" s="609" t="s">
        <v>14</v>
      </c>
      <c r="C20" s="609"/>
      <c r="D20" s="320">
        <f>+ESF!E20</f>
        <v>0</v>
      </c>
      <c r="E20" s="320">
        <v>0</v>
      </c>
      <c r="F20" s="320">
        <v>0</v>
      </c>
      <c r="G20" s="247">
        <f t="shared" si="1"/>
        <v>0</v>
      </c>
      <c r="H20" s="247">
        <f t="shared" si="2"/>
        <v>0</v>
      </c>
      <c r="I20" s="319"/>
      <c r="J20" s="173"/>
      <c r="K20" s="317" t="str">
        <f>IF(G20=ESF!D20," ","Error")</f>
        <v xml:space="preserve"> </v>
      </c>
    </row>
    <row r="21" spans="1:14" s="220" customFormat="1" ht="19.5" customHeight="1">
      <c r="A21" s="235"/>
      <c r="B21" s="609" t="s">
        <v>16</v>
      </c>
      <c r="C21" s="609"/>
      <c r="D21" s="320">
        <f>+ESF!E21</f>
        <v>0</v>
      </c>
      <c r="E21" s="320">
        <v>0</v>
      </c>
      <c r="F21" s="320">
        <v>0</v>
      </c>
      <c r="G21" s="247">
        <f t="shared" si="1"/>
        <v>0</v>
      </c>
      <c r="H21" s="247">
        <f t="shared" si="2"/>
        <v>0</v>
      </c>
      <c r="I21" s="319"/>
      <c r="J21" s="173"/>
      <c r="K21" s="317" t="str">
        <f>IF(G21=ESF!D21," ","Error")</f>
        <v xml:space="preserve"> </v>
      </c>
      <c r="N21" s="220" t="s">
        <v>134</v>
      </c>
    </row>
    <row r="22" spans="1:14" s="220" customFormat="1" ht="19.5" customHeight="1">
      <c r="A22" s="235"/>
      <c r="B22" s="609" t="s">
        <v>18</v>
      </c>
      <c r="C22" s="609"/>
      <c r="D22" s="320">
        <f>+ESF!E22</f>
        <v>0</v>
      </c>
      <c r="E22" s="320">
        <f>+[1]BALANZA!$E$19</f>
        <v>5800</v>
      </c>
      <c r="F22" s="320">
        <f>+[1]BALANZA!$F$19</f>
        <v>5800</v>
      </c>
      <c r="G22" s="247">
        <f t="shared" si="1"/>
        <v>0</v>
      </c>
      <c r="H22" s="247">
        <f t="shared" si="2"/>
        <v>0</v>
      </c>
      <c r="I22" s="319"/>
      <c r="J22" s="173"/>
      <c r="K22" s="317" t="str">
        <f>IF(G22=ESF!D22," ","Error")</f>
        <v xml:space="preserve"> </v>
      </c>
    </row>
    <row r="23" spans="1:14" s="220" customFormat="1" ht="19.5" customHeight="1">
      <c r="A23" s="235"/>
      <c r="B23" s="609" t="s">
        <v>20</v>
      </c>
      <c r="C23" s="609"/>
      <c r="D23" s="320">
        <f>+ESF!E23</f>
        <v>0</v>
      </c>
      <c r="E23" s="320">
        <v>0</v>
      </c>
      <c r="F23" s="320">
        <v>0</v>
      </c>
      <c r="G23" s="247">
        <f t="shared" si="1"/>
        <v>0</v>
      </c>
      <c r="H23" s="247">
        <f t="shared" si="2"/>
        <v>0</v>
      </c>
      <c r="I23" s="319"/>
      <c r="J23" s="173"/>
      <c r="K23" s="317" t="str">
        <f>IF(G23=ESF!D23," ","Error")</f>
        <v xml:space="preserve"> </v>
      </c>
      <c r="L23" s="220" t="s">
        <v>134</v>
      </c>
    </row>
    <row r="24" spans="1:14" ht="19.5" customHeight="1">
      <c r="A24" s="235"/>
      <c r="B24" s="609" t="s">
        <v>22</v>
      </c>
      <c r="C24" s="609"/>
      <c r="D24" s="320">
        <f>+ESF!E24</f>
        <v>346</v>
      </c>
      <c r="E24" s="320">
        <v>243</v>
      </c>
      <c r="F24" s="320">
        <v>589</v>
      </c>
      <c r="G24" s="247">
        <f>D24+E24-F24</f>
        <v>0</v>
      </c>
      <c r="H24" s="247">
        <f t="shared" si="2"/>
        <v>-346</v>
      </c>
      <c r="I24" s="319"/>
      <c r="K24" s="317" t="str">
        <f>IF(G24=ESF!D24," ","Error")</f>
        <v xml:space="preserve"> </v>
      </c>
    </row>
    <row r="25" spans="1:14" ht="20.25">
      <c r="A25" s="235"/>
      <c r="B25" s="321"/>
      <c r="C25" s="321"/>
      <c r="D25" s="322"/>
      <c r="E25" s="322" t="s">
        <v>524</v>
      </c>
      <c r="F25" s="322"/>
      <c r="G25" s="322"/>
      <c r="H25" s="322"/>
      <c r="I25" s="319"/>
      <c r="K25" s="317"/>
    </row>
    <row r="26" spans="1:14" ht="20.25">
      <c r="A26" s="314"/>
      <c r="B26" s="577" t="s">
        <v>27</v>
      </c>
      <c r="C26" s="577"/>
      <c r="D26" s="315">
        <f>SUM(D28:D36)</f>
        <v>31732018</v>
      </c>
      <c r="E26" s="315">
        <f>SUM(E28:E36)</f>
        <v>5926685</v>
      </c>
      <c r="F26" s="315">
        <f>SUM(F28:F36)</f>
        <v>0</v>
      </c>
      <c r="G26" s="315">
        <f>D26+E26-F26</f>
        <v>37658703</v>
      </c>
      <c r="H26" s="315">
        <f>G26-D26</f>
        <v>5926685</v>
      </c>
      <c r="I26" s="316"/>
      <c r="K26" s="317"/>
    </row>
    <row r="27" spans="1:14" ht="5.0999999999999996" customHeight="1">
      <c r="A27" s="235"/>
      <c r="B27" s="221"/>
      <c r="C27" s="321"/>
      <c r="D27" s="318"/>
      <c r="E27" s="318"/>
      <c r="F27" s="318"/>
      <c r="G27" s="318"/>
      <c r="H27" s="318"/>
      <c r="I27" s="319"/>
      <c r="K27" s="317"/>
    </row>
    <row r="28" spans="1:14" ht="19.5" customHeight="1">
      <c r="A28" s="235"/>
      <c r="B28" s="609" t="s">
        <v>29</v>
      </c>
      <c r="C28" s="609"/>
      <c r="D28" s="320">
        <f>+ESF!E31</f>
        <v>0</v>
      </c>
      <c r="E28" s="320">
        <v>0</v>
      </c>
      <c r="F28" s="320">
        <v>0</v>
      </c>
      <c r="G28" s="247">
        <f>D28+E28-F28</f>
        <v>0</v>
      </c>
      <c r="H28" s="247">
        <f>G28-D28</f>
        <v>0</v>
      </c>
      <c r="I28" s="319"/>
      <c r="K28" s="317" t="str">
        <f>IF(G28=ESF!D31," ","error")</f>
        <v xml:space="preserve"> </v>
      </c>
    </row>
    <row r="29" spans="1:14" ht="19.5" customHeight="1">
      <c r="A29" s="235"/>
      <c r="B29" s="609" t="s">
        <v>31</v>
      </c>
      <c r="C29" s="609"/>
      <c r="D29" s="320">
        <f>+ESF!E32</f>
        <v>0</v>
      </c>
      <c r="E29" s="320">
        <v>0</v>
      </c>
      <c r="F29" s="320">
        <v>0</v>
      </c>
      <c r="G29" s="247">
        <f t="shared" ref="G29:G36" si="3">D29+E29-F29</f>
        <v>0</v>
      </c>
      <c r="H29" s="247">
        <f t="shared" ref="H29:H36" si="4">G29-D29</f>
        <v>0</v>
      </c>
      <c r="I29" s="319"/>
      <c r="K29" s="317" t="str">
        <f>IF(G29=ESF!D32," ","error")</f>
        <v xml:space="preserve"> </v>
      </c>
    </row>
    <row r="30" spans="1:14" ht="19.5" customHeight="1">
      <c r="A30" s="235"/>
      <c r="B30" s="609" t="s">
        <v>33</v>
      </c>
      <c r="C30" s="609"/>
      <c r="D30" s="320">
        <f>+ESF!E33</f>
        <v>29802733</v>
      </c>
      <c r="E30" s="320">
        <f>+ECSF!E30</f>
        <v>5926685</v>
      </c>
      <c r="F30" s="320">
        <f>+[4]BALANZA!$F$25</f>
        <v>0</v>
      </c>
      <c r="G30" s="247">
        <f t="shared" si="3"/>
        <v>35729418</v>
      </c>
      <c r="H30" s="247">
        <f t="shared" si="4"/>
        <v>5926685</v>
      </c>
      <c r="I30" s="319"/>
      <c r="K30" s="317" t="str">
        <f>IF(G30=ESF!D33," ","error")</f>
        <v xml:space="preserve"> </v>
      </c>
    </row>
    <row r="31" spans="1:14" ht="19.5" customHeight="1">
      <c r="A31" s="235"/>
      <c r="B31" s="609" t="s">
        <v>153</v>
      </c>
      <c r="C31" s="609"/>
      <c r="D31" s="320">
        <f>+ESF!E34</f>
        <v>1919285</v>
      </c>
      <c r="E31" s="320">
        <f>+[4]BALANZA!$E$24</f>
        <v>0</v>
      </c>
      <c r="F31" s="320">
        <f>+[4]BALANZA!$F$24</f>
        <v>0</v>
      </c>
      <c r="G31" s="247">
        <f t="shared" si="3"/>
        <v>1919285</v>
      </c>
      <c r="H31" s="247">
        <f t="shared" si="4"/>
        <v>0</v>
      </c>
      <c r="I31" s="319"/>
      <c r="K31" s="317" t="str">
        <f>IF(G31=ESF!D34," ","error")</f>
        <v xml:space="preserve"> </v>
      </c>
    </row>
    <row r="32" spans="1:14" ht="19.5" customHeight="1">
      <c r="A32" s="235"/>
      <c r="B32" s="609" t="s">
        <v>37</v>
      </c>
      <c r="C32" s="609"/>
      <c r="D32" s="320">
        <f>+ESF!E35</f>
        <v>0</v>
      </c>
      <c r="E32" s="320">
        <v>0</v>
      </c>
      <c r="F32" s="320">
        <v>0</v>
      </c>
      <c r="G32" s="247">
        <f t="shared" si="3"/>
        <v>0</v>
      </c>
      <c r="H32" s="247">
        <f t="shared" si="4"/>
        <v>0</v>
      </c>
      <c r="I32" s="319"/>
      <c r="K32" s="317" t="str">
        <f>IF(G32=ESF!D35," ","error")</f>
        <v xml:space="preserve"> </v>
      </c>
    </row>
    <row r="33" spans="1:17" ht="19.5" customHeight="1">
      <c r="A33" s="235"/>
      <c r="B33" s="609" t="s">
        <v>39</v>
      </c>
      <c r="C33" s="609"/>
      <c r="D33" s="320">
        <f>+ESF!E36</f>
        <v>0</v>
      </c>
      <c r="E33" s="320">
        <v>0</v>
      </c>
      <c r="F33" s="320">
        <v>0</v>
      </c>
      <c r="G33" s="247">
        <f t="shared" si="3"/>
        <v>0</v>
      </c>
      <c r="H33" s="247">
        <f t="shared" si="4"/>
        <v>0</v>
      </c>
      <c r="I33" s="319"/>
      <c r="K33" s="317" t="str">
        <f>IF(G33=ESF!D36," ","error")</f>
        <v xml:space="preserve"> </v>
      </c>
    </row>
    <row r="34" spans="1:17" ht="19.5" customHeight="1">
      <c r="A34" s="235"/>
      <c r="B34" s="609" t="s">
        <v>41</v>
      </c>
      <c r="C34" s="609"/>
      <c r="D34" s="320">
        <f>+ESF!E37</f>
        <v>10000</v>
      </c>
      <c r="E34" s="320">
        <f>+[1]BALANZA!$E$31</f>
        <v>0</v>
      </c>
      <c r="F34" s="320">
        <v>0</v>
      </c>
      <c r="G34" s="247">
        <f t="shared" si="3"/>
        <v>10000</v>
      </c>
      <c r="H34" s="247">
        <f t="shared" si="4"/>
        <v>0</v>
      </c>
      <c r="I34" s="319"/>
      <c r="K34" s="317" t="str">
        <f>IF(G34=ESF!D37," ","error")</f>
        <v xml:space="preserve"> </v>
      </c>
    </row>
    <row r="35" spans="1:17" ht="19.5" customHeight="1">
      <c r="A35" s="235"/>
      <c r="B35" s="609" t="s">
        <v>42</v>
      </c>
      <c r="C35" s="609"/>
      <c r="D35" s="320">
        <f>+ESF!E38</f>
        <v>0</v>
      </c>
      <c r="E35" s="320">
        <v>0</v>
      </c>
      <c r="F35" s="320">
        <v>0</v>
      </c>
      <c r="G35" s="247">
        <f t="shared" si="3"/>
        <v>0</v>
      </c>
      <c r="H35" s="247">
        <f t="shared" si="4"/>
        <v>0</v>
      </c>
      <c r="I35" s="319"/>
      <c r="K35" s="317" t="str">
        <f>IF(G35=ESF!D38," ","error")</f>
        <v xml:space="preserve"> </v>
      </c>
    </row>
    <row r="36" spans="1:17" ht="19.5" customHeight="1">
      <c r="A36" s="235"/>
      <c r="B36" s="609" t="s">
        <v>44</v>
      </c>
      <c r="C36" s="609"/>
      <c r="D36" s="320">
        <f>+ESF!E39</f>
        <v>0</v>
      </c>
      <c r="E36" s="320">
        <v>0</v>
      </c>
      <c r="F36" s="320">
        <v>0</v>
      </c>
      <c r="G36" s="247">
        <f t="shared" si="3"/>
        <v>0</v>
      </c>
      <c r="H36" s="247">
        <f t="shared" si="4"/>
        <v>0</v>
      </c>
      <c r="I36" s="319"/>
      <c r="K36" s="317" t="str">
        <f>IF(G36=ESF!D39," ","error")</f>
        <v xml:space="preserve"> </v>
      </c>
    </row>
    <row r="37" spans="1:17" ht="20.25">
      <c r="A37" s="235"/>
      <c r="B37" s="321"/>
      <c r="C37" s="321"/>
      <c r="D37" s="322"/>
      <c r="E37" s="318"/>
      <c r="F37" s="318"/>
      <c r="G37" s="318"/>
      <c r="H37" s="318"/>
      <c r="I37" s="319"/>
      <c r="K37" s="317"/>
    </row>
    <row r="38" spans="1:17" ht="6" customHeight="1">
      <c r="A38" s="618"/>
      <c r="B38" s="619"/>
      <c r="C38" s="619"/>
      <c r="D38" s="619"/>
      <c r="E38" s="619"/>
      <c r="F38" s="619"/>
      <c r="G38" s="619"/>
      <c r="H38" s="619"/>
      <c r="I38" s="620"/>
    </row>
    <row r="39" spans="1:17" ht="6" customHeight="1">
      <c r="A39" s="323"/>
      <c r="B39" s="324"/>
      <c r="C39" s="325"/>
      <c r="E39" s="323"/>
      <c r="F39" s="323"/>
      <c r="G39" s="323"/>
      <c r="H39" s="323"/>
      <c r="I39" s="323"/>
    </row>
    <row r="40" spans="1:17" ht="15" customHeight="1">
      <c r="A40" s="220"/>
      <c r="B40" s="572" t="s">
        <v>78</v>
      </c>
      <c r="C40" s="572"/>
      <c r="D40" s="572"/>
      <c r="E40" s="572"/>
      <c r="F40" s="572"/>
      <c r="G40" s="572"/>
      <c r="H40" s="572"/>
      <c r="I40" s="237"/>
      <c r="J40" s="237"/>
      <c r="K40" s="220"/>
      <c r="L40" s="220"/>
      <c r="M40" s="220"/>
      <c r="N40" s="220"/>
      <c r="O40" s="220"/>
      <c r="P40" s="220"/>
      <c r="Q40" s="220"/>
    </row>
    <row r="41" spans="1:17" ht="9.75" customHeight="1">
      <c r="A41" s="220"/>
      <c r="B41" s="237"/>
      <c r="C41" s="261"/>
      <c r="D41" s="262"/>
      <c r="E41" s="262"/>
      <c r="F41" s="220"/>
      <c r="G41" s="263"/>
      <c r="H41" s="261"/>
      <c r="I41" s="262"/>
      <c r="J41" s="262"/>
      <c r="K41" s="220"/>
      <c r="L41" s="220"/>
      <c r="M41" s="220"/>
      <c r="N41" s="220"/>
      <c r="O41" s="220"/>
      <c r="P41" s="220"/>
      <c r="Q41" s="220"/>
    </row>
    <row r="42" spans="1:17" ht="50.1" customHeight="1">
      <c r="A42" s="220"/>
      <c r="B42" s="621"/>
      <c r="C42" s="621"/>
      <c r="D42" s="262"/>
      <c r="E42" s="622"/>
      <c r="F42" s="622"/>
      <c r="G42" s="622"/>
      <c r="H42" s="622"/>
      <c r="I42" s="262"/>
      <c r="J42" s="262"/>
      <c r="K42" s="220"/>
      <c r="L42" s="220"/>
      <c r="M42" s="220"/>
      <c r="N42" s="220"/>
      <c r="O42" s="220"/>
      <c r="P42" s="220"/>
      <c r="Q42" s="220"/>
    </row>
    <row r="43" spans="1:17" ht="14.1" customHeight="1">
      <c r="A43" s="220"/>
      <c r="B43" s="451"/>
      <c r="C43" s="457" t="str">
        <f>+EA!C61</f>
        <v>Arq. Aldo Lima Carrillo</v>
      </c>
      <c r="D43" s="273"/>
      <c r="E43" s="579" t="str">
        <f>+EA!G61</f>
        <v>C.P. Rocío Ramírez Nava</v>
      </c>
      <c r="F43" s="579"/>
      <c r="G43" s="579"/>
      <c r="H43" s="579"/>
      <c r="I43" s="238"/>
      <c r="J43" s="220"/>
      <c r="P43" s="220"/>
      <c r="Q43" s="220"/>
    </row>
    <row r="44" spans="1:17" ht="14.1" customHeight="1">
      <c r="A44" s="220"/>
      <c r="B44" s="215"/>
      <c r="C44" s="456" t="str">
        <f>+EA!C62</f>
        <v>Director General</v>
      </c>
      <c r="D44" s="245"/>
      <c r="E44" s="578" t="str">
        <f>+EA!G62</f>
        <v>Encargada del Depto. Administrativo y de Financiamiento</v>
      </c>
      <c r="F44" s="578"/>
      <c r="G44" s="578"/>
      <c r="H44" s="578"/>
      <c r="I44" s="238"/>
      <c r="J44" s="220"/>
      <c r="P44" s="220"/>
      <c r="Q44" s="220"/>
    </row>
    <row r="45" spans="1:17">
      <c r="B45" s="220"/>
      <c r="C45" s="220"/>
      <c r="D45" s="279"/>
      <c r="E45" s="220"/>
      <c r="F45" s="220"/>
      <c r="G45" s="220"/>
    </row>
    <row r="46" spans="1:17">
      <c r="B46" s="220"/>
      <c r="C46" s="220"/>
      <c r="D46" s="279"/>
      <c r="E46" s="220"/>
      <c r="F46" s="220"/>
      <c r="G46" s="220"/>
    </row>
  </sheetData>
  <sheetProtection formatCells="0" selectLockedCells="1"/>
  <customSheetViews>
    <customSheetView guid="{F388B5A1-DF76-4934-8DC7-9C571D76D22E}" scale="80" fitToPage="1">
      <selection activeCell="J32" sqref="J32"/>
      <pageMargins left="1.299212598425197" right="0" top="0.98425196850393704" bottom="0.59055118110236227" header="0" footer="0"/>
      <printOptions verticalCentered="1"/>
      <pageSetup scale="73" orientation="landscape" r:id="rId1"/>
    </customSheetView>
    <customSheetView guid="{7CC4DA3F-AD23-4DEB-9CA4-712614517CA7}" scale="80" fitToPage="1" topLeftCell="A10">
      <selection sqref="A1:I46"/>
      <pageMargins left="1.299212598425197" right="0" top="0.98425196850393704" bottom="0.59055118110236227" header="0" footer="0"/>
      <printOptions verticalCentered="1"/>
      <pageSetup scale="73" orientation="landscape" r:id="rId2"/>
    </customSheetView>
    <customSheetView guid="{A19AC32C-BD6E-4E9B-9A51-86B25DA28A61}" scale="80" fitToPage="1" topLeftCell="A10">
      <selection sqref="A1:I46"/>
      <pageMargins left="1.299212598425197" right="0" top="0.98425196850393704" bottom="0.59055118110236227" header="0" footer="0"/>
      <printOptions verticalCentered="1"/>
      <pageSetup scale="73" orientation="landscape" r:id="rId3"/>
    </customSheetView>
  </customSheetViews>
  <mergeCells count="37">
    <mergeCell ref="E43:H43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  <pageSetUpPr fitToPage="1"/>
  </sheetPr>
  <dimension ref="A1:Q53"/>
  <sheetViews>
    <sheetView topLeftCell="B15" zoomScaleNormal="100" workbookViewId="0">
      <selection activeCell="H17" sqref="H17:I46"/>
    </sheetView>
  </sheetViews>
  <sheetFormatPr baseColWidth="10" defaultRowHeight="12"/>
  <cols>
    <col min="1" max="1" width="4.85546875" style="328" customWidth="1"/>
    <col min="2" max="2" width="14.5703125" style="328" customWidth="1"/>
    <col min="3" max="3" width="18.85546875" style="328" customWidth="1"/>
    <col min="4" max="4" width="21.85546875" style="328" customWidth="1"/>
    <col min="5" max="5" width="3.42578125" style="328" customWidth="1"/>
    <col min="6" max="6" width="22.28515625" style="328" customWidth="1"/>
    <col min="7" max="7" width="29.7109375" style="328" customWidth="1"/>
    <col min="8" max="8" width="20.7109375" style="328" customWidth="1"/>
    <col min="9" max="9" width="20.85546875" style="328" customWidth="1"/>
    <col min="10" max="10" width="3.7109375" style="328" customWidth="1"/>
    <col min="11" max="16384" width="11.42578125" style="196"/>
  </cols>
  <sheetData>
    <row r="1" spans="1:17" s="182" customFormat="1" ht="6" customHeight="1">
      <c r="A1" s="193"/>
      <c r="B1" s="327"/>
      <c r="C1" s="187"/>
      <c r="D1" s="214"/>
      <c r="E1" s="214"/>
      <c r="F1" s="214"/>
      <c r="G1" s="214"/>
      <c r="H1" s="214"/>
      <c r="I1" s="214"/>
      <c r="J1" s="214"/>
      <c r="K1" s="328"/>
      <c r="P1" s="196"/>
      <c r="Q1" s="196"/>
    </row>
    <row r="2" spans="1:17" ht="6" customHeight="1">
      <c r="A2" s="196"/>
      <c r="B2" s="329"/>
      <c r="C2" s="196"/>
      <c r="D2" s="196"/>
      <c r="E2" s="196"/>
      <c r="F2" s="196"/>
      <c r="G2" s="196"/>
      <c r="H2" s="196"/>
      <c r="I2" s="196"/>
      <c r="J2" s="196"/>
    </row>
    <row r="3" spans="1:17" ht="6" customHeight="1"/>
    <row r="4" spans="1:17" ht="14.1" customHeight="1">
      <c r="B4" s="330"/>
      <c r="C4" s="625" t="s">
        <v>420</v>
      </c>
      <c r="D4" s="625"/>
      <c r="E4" s="625"/>
      <c r="F4" s="625"/>
      <c r="G4" s="625"/>
      <c r="H4" s="625"/>
      <c r="I4" s="330"/>
      <c r="J4" s="330"/>
    </row>
    <row r="5" spans="1:17" ht="14.1" customHeight="1">
      <c r="B5" s="330"/>
      <c r="C5" s="625" t="s">
        <v>154</v>
      </c>
      <c r="D5" s="625"/>
      <c r="E5" s="625"/>
      <c r="F5" s="625"/>
      <c r="G5" s="625"/>
      <c r="H5" s="625"/>
      <c r="I5" s="330"/>
      <c r="J5" s="330"/>
    </row>
    <row r="6" spans="1:17" ht="14.1" customHeight="1">
      <c r="B6" s="330"/>
      <c r="C6" s="625" t="str">
        <f>+EA!B71</f>
        <v>Del 1 de enero al 31 de diciembre de 2015</v>
      </c>
      <c r="D6" s="625"/>
      <c r="E6" s="625"/>
      <c r="F6" s="625"/>
      <c r="G6" s="625"/>
      <c r="H6" s="625"/>
      <c r="I6" s="330"/>
      <c r="J6" s="330"/>
    </row>
    <row r="7" spans="1:17" ht="14.1" customHeight="1">
      <c r="B7" s="330"/>
      <c r="C7" s="625" t="s">
        <v>1</v>
      </c>
      <c r="D7" s="625"/>
      <c r="E7" s="625"/>
      <c r="F7" s="625"/>
      <c r="G7" s="625"/>
      <c r="H7" s="625"/>
      <c r="I7" s="330"/>
      <c r="J7" s="330"/>
    </row>
    <row r="8" spans="1:17" ht="6" customHeight="1">
      <c r="A8" s="331"/>
      <c r="B8" s="626"/>
      <c r="C8" s="626"/>
      <c r="D8" s="627"/>
      <c r="E8" s="627"/>
      <c r="F8" s="627"/>
      <c r="G8" s="627"/>
      <c r="H8" s="627"/>
      <c r="I8" s="627"/>
      <c r="J8" s="332"/>
    </row>
    <row r="9" spans="1:17" ht="20.100000000000001" customHeight="1">
      <c r="A9" s="331"/>
      <c r="B9" s="333" t="s">
        <v>4</v>
      </c>
      <c r="C9" s="590" t="str">
        <f>+EA!C6</f>
        <v>INSTITUTO INMOBILIARIO DE DESARROLLO URBANO Y VIVIENDA DEL ESTADO DE TLAXCALA</v>
      </c>
      <c r="D9" s="590"/>
      <c r="E9" s="590"/>
      <c r="F9" s="590"/>
      <c r="G9" s="590"/>
      <c r="H9" s="590"/>
      <c r="I9" s="590"/>
      <c r="J9" s="332"/>
    </row>
    <row r="10" spans="1:17" ht="5.0999999999999996" customHeight="1">
      <c r="A10" s="334"/>
      <c r="B10" s="628"/>
      <c r="C10" s="628"/>
      <c r="D10" s="628"/>
      <c r="E10" s="628"/>
      <c r="F10" s="628"/>
      <c r="G10" s="628"/>
      <c r="H10" s="628"/>
      <c r="I10" s="628"/>
      <c r="J10" s="628"/>
    </row>
    <row r="11" spans="1:17" ht="3" customHeight="1">
      <c r="A11" s="334"/>
      <c r="B11" s="628"/>
      <c r="C11" s="628"/>
      <c r="D11" s="628"/>
      <c r="E11" s="628"/>
      <c r="F11" s="628"/>
      <c r="G11" s="628"/>
      <c r="H11" s="628"/>
      <c r="I11" s="628"/>
      <c r="J11" s="628"/>
    </row>
    <row r="12" spans="1:17" ht="30" customHeight="1">
      <c r="A12" s="335"/>
      <c r="B12" s="629" t="s">
        <v>155</v>
      </c>
      <c r="C12" s="629"/>
      <c r="D12" s="629"/>
      <c r="E12" s="336"/>
      <c r="F12" s="337" t="s">
        <v>156</v>
      </c>
      <c r="G12" s="337" t="s">
        <v>157</v>
      </c>
      <c r="H12" s="336" t="s">
        <v>158</v>
      </c>
      <c r="I12" s="336" t="s">
        <v>159</v>
      </c>
      <c r="J12" s="338"/>
    </row>
    <row r="13" spans="1:17" ht="3" customHeight="1">
      <c r="A13" s="339"/>
      <c r="B13" s="628"/>
      <c r="C13" s="628"/>
      <c r="D13" s="628"/>
      <c r="E13" s="628"/>
      <c r="F13" s="628"/>
      <c r="G13" s="628"/>
      <c r="H13" s="628"/>
      <c r="I13" s="628"/>
      <c r="J13" s="630"/>
    </row>
    <row r="14" spans="1:17" ht="9.9499999999999993" customHeight="1">
      <c r="A14" s="340"/>
      <c r="B14" s="623"/>
      <c r="C14" s="623"/>
      <c r="D14" s="623"/>
      <c r="E14" s="623"/>
      <c r="F14" s="623"/>
      <c r="G14" s="623"/>
      <c r="H14" s="623"/>
      <c r="I14" s="623"/>
      <c r="J14" s="624"/>
    </row>
    <row r="15" spans="1:17">
      <c r="A15" s="340"/>
      <c r="B15" s="632" t="s">
        <v>160</v>
      </c>
      <c r="C15" s="632"/>
      <c r="D15" s="632"/>
      <c r="E15" s="341"/>
      <c r="F15" s="341"/>
      <c r="G15" s="341"/>
      <c r="H15" s="341"/>
      <c r="I15" s="341"/>
      <c r="J15" s="342"/>
    </row>
    <row r="16" spans="1:17">
      <c r="A16" s="343"/>
      <c r="B16" s="633" t="s">
        <v>161</v>
      </c>
      <c r="C16" s="633"/>
      <c r="D16" s="633"/>
      <c r="E16" s="344"/>
      <c r="F16" s="344"/>
      <c r="G16" s="344"/>
      <c r="H16" s="344"/>
      <c r="I16" s="344"/>
      <c r="J16" s="345"/>
    </row>
    <row r="17" spans="1:10">
      <c r="A17" s="343"/>
      <c r="B17" s="632" t="s">
        <v>162</v>
      </c>
      <c r="C17" s="632"/>
      <c r="D17" s="632"/>
      <c r="E17" s="344"/>
      <c r="F17" s="346"/>
      <c r="G17" s="346"/>
      <c r="H17" s="287">
        <f>SUM(H18:H20)</f>
        <v>0</v>
      </c>
      <c r="I17" s="287">
        <f>SUM(I18:I20)</f>
        <v>0</v>
      </c>
      <c r="J17" s="347"/>
    </row>
    <row r="18" spans="1:10">
      <c r="A18" s="348"/>
      <c r="B18" s="349"/>
      <c r="C18" s="634" t="s">
        <v>163</v>
      </c>
      <c r="D18" s="634"/>
      <c r="E18" s="344"/>
      <c r="F18" s="350"/>
      <c r="G18" s="350"/>
      <c r="H18" s="351">
        <v>0</v>
      </c>
      <c r="I18" s="351">
        <v>0</v>
      </c>
      <c r="J18" s="352"/>
    </row>
    <row r="19" spans="1:10">
      <c r="A19" s="348"/>
      <c r="B19" s="349"/>
      <c r="C19" s="634" t="s">
        <v>164</v>
      </c>
      <c r="D19" s="634"/>
      <c r="E19" s="344"/>
      <c r="F19" s="350"/>
      <c r="G19" s="350"/>
      <c r="H19" s="351">
        <v>0</v>
      </c>
      <c r="I19" s="351">
        <v>0</v>
      </c>
      <c r="J19" s="352"/>
    </row>
    <row r="20" spans="1:10">
      <c r="A20" s="348"/>
      <c r="B20" s="349"/>
      <c r="C20" s="634" t="s">
        <v>165</v>
      </c>
      <c r="D20" s="634"/>
      <c r="E20" s="344"/>
      <c r="F20" s="350"/>
      <c r="G20" s="350"/>
      <c r="H20" s="351">
        <v>0</v>
      </c>
      <c r="I20" s="351">
        <v>0</v>
      </c>
      <c r="J20" s="352"/>
    </row>
    <row r="21" spans="1:10" ht="9.9499999999999993" customHeight="1">
      <c r="A21" s="348"/>
      <c r="B21" s="349"/>
      <c r="C21" s="349"/>
      <c r="D21" s="353"/>
      <c r="E21" s="344"/>
      <c r="F21" s="354"/>
      <c r="G21" s="354"/>
      <c r="H21" s="355"/>
      <c r="I21" s="355"/>
      <c r="J21" s="352"/>
    </row>
    <row r="22" spans="1:10">
      <c r="A22" s="343"/>
      <c r="B22" s="632" t="s">
        <v>166</v>
      </c>
      <c r="C22" s="632"/>
      <c r="D22" s="632"/>
      <c r="E22" s="344"/>
      <c r="F22" s="346"/>
      <c r="G22" s="346"/>
      <c r="H22" s="287">
        <f>SUM(H23:H26)</f>
        <v>0</v>
      </c>
      <c r="I22" s="287">
        <f>SUM(I23:I26)</f>
        <v>0</v>
      </c>
      <c r="J22" s="347"/>
    </row>
    <row r="23" spans="1:10">
      <c r="A23" s="348"/>
      <c r="B23" s="349"/>
      <c r="C23" s="634" t="s">
        <v>167</v>
      </c>
      <c r="D23" s="634"/>
      <c r="E23" s="344"/>
      <c r="F23" s="350"/>
      <c r="G23" s="350"/>
      <c r="H23" s="351">
        <v>0</v>
      </c>
      <c r="I23" s="351">
        <v>0</v>
      </c>
      <c r="J23" s="352"/>
    </row>
    <row r="24" spans="1:10">
      <c r="A24" s="348"/>
      <c r="B24" s="349"/>
      <c r="C24" s="634" t="s">
        <v>168</v>
      </c>
      <c r="D24" s="634"/>
      <c r="E24" s="344"/>
      <c r="F24" s="350"/>
      <c r="G24" s="350"/>
      <c r="H24" s="351">
        <v>0</v>
      </c>
      <c r="I24" s="351">
        <v>0</v>
      </c>
      <c r="J24" s="352"/>
    </row>
    <row r="25" spans="1:10">
      <c r="A25" s="348"/>
      <c r="B25" s="349"/>
      <c r="C25" s="634" t="s">
        <v>164</v>
      </c>
      <c r="D25" s="634"/>
      <c r="E25" s="344"/>
      <c r="F25" s="350"/>
      <c r="G25" s="350"/>
      <c r="H25" s="351">
        <v>0</v>
      </c>
      <c r="I25" s="351">
        <v>0</v>
      </c>
      <c r="J25" s="352"/>
    </row>
    <row r="26" spans="1:10">
      <c r="A26" s="348"/>
      <c r="B26" s="329"/>
      <c r="C26" s="634" t="s">
        <v>165</v>
      </c>
      <c r="D26" s="634"/>
      <c r="E26" s="344"/>
      <c r="F26" s="350"/>
      <c r="G26" s="350"/>
      <c r="H26" s="356">
        <v>0</v>
      </c>
      <c r="I26" s="356">
        <v>0</v>
      </c>
      <c r="J26" s="352"/>
    </row>
    <row r="27" spans="1:10" ht="9.9499999999999993" customHeight="1">
      <c r="A27" s="348"/>
      <c r="B27" s="349"/>
      <c r="C27" s="349"/>
      <c r="D27" s="353"/>
      <c r="E27" s="344"/>
      <c r="F27" s="357"/>
      <c r="G27" s="357"/>
      <c r="H27" s="358"/>
      <c r="I27" s="358"/>
      <c r="J27" s="352"/>
    </row>
    <row r="28" spans="1:10">
      <c r="A28" s="359"/>
      <c r="B28" s="631" t="s">
        <v>169</v>
      </c>
      <c r="C28" s="631"/>
      <c r="D28" s="631"/>
      <c r="E28" s="360"/>
      <c r="F28" s="361"/>
      <c r="G28" s="361"/>
      <c r="H28" s="362">
        <f>H17+H22</f>
        <v>0</v>
      </c>
      <c r="I28" s="362">
        <f>I17+I22</f>
        <v>0</v>
      </c>
      <c r="J28" s="363"/>
    </row>
    <row r="29" spans="1:10">
      <c r="A29" s="343"/>
      <c r="B29" s="349"/>
      <c r="C29" s="349"/>
      <c r="D29" s="364"/>
      <c r="E29" s="344"/>
      <c r="F29" s="357"/>
      <c r="G29" s="357"/>
      <c r="H29" s="358"/>
      <c r="I29" s="358"/>
      <c r="J29" s="347"/>
    </row>
    <row r="30" spans="1:10">
      <c r="A30" s="343"/>
      <c r="B30" s="633" t="s">
        <v>170</v>
      </c>
      <c r="C30" s="633"/>
      <c r="D30" s="633"/>
      <c r="E30" s="344"/>
      <c r="F30" s="357"/>
      <c r="G30" s="357"/>
      <c r="H30" s="358"/>
      <c r="I30" s="358"/>
      <c r="J30" s="347"/>
    </row>
    <row r="31" spans="1:10">
      <c r="A31" s="343"/>
      <c r="B31" s="632" t="s">
        <v>162</v>
      </c>
      <c r="C31" s="632"/>
      <c r="D31" s="632"/>
      <c r="E31" s="344"/>
      <c r="F31" s="346"/>
      <c r="G31" s="346"/>
      <c r="H31" s="287">
        <f>SUM(H32:H34)</f>
        <v>0</v>
      </c>
      <c r="I31" s="287">
        <f>SUM(I32:I34)</f>
        <v>0</v>
      </c>
      <c r="J31" s="347"/>
    </row>
    <row r="32" spans="1:10">
      <c r="A32" s="348"/>
      <c r="B32" s="349"/>
      <c r="C32" s="634" t="s">
        <v>163</v>
      </c>
      <c r="D32" s="634"/>
      <c r="E32" s="344"/>
      <c r="F32" s="350"/>
      <c r="G32" s="350"/>
      <c r="H32" s="351">
        <v>0</v>
      </c>
      <c r="I32" s="351">
        <v>0</v>
      </c>
      <c r="J32" s="352"/>
    </row>
    <row r="33" spans="1:12">
      <c r="A33" s="348"/>
      <c r="B33" s="329"/>
      <c r="C33" s="634" t="s">
        <v>164</v>
      </c>
      <c r="D33" s="634"/>
      <c r="E33" s="329"/>
      <c r="F33" s="365"/>
      <c r="G33" s="365"/>
      <c r="H33" s="351">
        <v>0</v>
      </c>
      <c r="I33" s="351">
        <v>0</v>
      </c>
      <c r="J33" s="352"/>
    </row>
    <row r="34" spans="1:12">
      <c r="A34" s="348"/>
      <c r="B34" s="329"/>
      <c r="C34" s="634" t="s">
        <v>165</v>
      </c>
      <c r="D34" s="634"/>
      <c r="E34" s="329"/>
      <c r="F34" s="365"/>
      <c r="G34" s="365"/>
      <c r="H34" s="351">
        <v>0</v>
      </c>
      <c r="I34" s="351">
        <v>0</v>
      </c>
      <c r="J34" s="352"/>
    </row>
    <row r="35" spans="1:12" ht="9.9499999999999993" customHeight="1">
      <c r="A35" s="348"/>
      <c r="B35" s="349"/>
      <c r="C35" s="349"/>
      <c r="D35" s="353"/>
      <c r="E35" s="344"/>
      <c r="F35" s="357"/>
      <c r="G35" s="357"/>
      <c r="H35" s="358"/>
      <c r="I35" s="358"/>
      <c r="J35" s="352"/>
    </row>
    <row r="36" spans="1:12">
      <c r="A36" s="343"/>
      <c r="B36" s="632" t="s">
        <v>166</v>
      </c>
      <c r="C36" s="632"/>
      <c r="D36" s="632"/>
      <c r="E36" s="344"/>
      <c r="F36" s="346"/>
      <c r="G36" s="346"/>
      <c r="H36" s="287">
        <f>SUM(H37:H40)</f>
        <v>0</v>
      </c>
      <c r="I36" s="287">
        <f>SUM(I37:I40)</f>
        <v>0</v>
      </c>
      <c r="J36" s="347"/>
    </row>
    <row r="37" spans="1:12">
      <c r="A37" s="348"/>
      <c r="B37" s="349"/>
      <c r="C37" s="634" t="s">
        <v>167</v>
      </c>
      <c r="D37" s="634"/>
      <c r="E37" s="344"/>
      <c r="F37" s="350"/>
      <c r="G37" s="350"/>
      <c r="H37" s="351">
        <v>0</v>
      </c>
      <c r="I37" s="351">
        <v>0</v>
      </c>
      <c r="J37" s="352"/>
    </row>
    <row r="38" spans="1:12">
      <c r="A38" s="348"/>
      <c r="B38" s="349"/>
      <c r="C38" s="634" t="s">
        <v>168</v>
      </c>
      <c r="D38" s="634"/>
      <c r="E38" s="344"/>
      <c r="F38" s="350"/>
      <c r="G38" s="350"/>
      <c r="H38" s="351">
        <v>0</v>
      </c>
      <c r="I38" s="351">
        <v>0</v>
      </c>
      <c r="J38" s="352"/>
    </row>
    <row r="39" spans="1:12">
      <c r="A39" s="348"/>
      <c r="B39" s="349"/>
      <c r="C39" s="634" t="s">
        <v>164</v>
      </c>
      <c r="D39" s="634"/>
      <c r="E39" s="344"/>
      <c r="F39" s="350"/>
      <c r="G39" s="350"/>
      <c r="H39" s="351">
        <v>0</v>
      </c>
      <c r="I39" s="351">
        <v>0</v>
      </c>
      <c r="J39" s="352"/>
    </row>
    <row r="40" spans="1:12">
      <c r="A40" s="348"/>
      <c r="B40" s="344"/>
      <c r="C40" s="634" t="s">
        <v>165</v>
      </c>
      <c r="D40" s="634"/>
      <c r="E40" s="344"/>
      <c r="F40" s="350"/>
      <c r="G40" s="350"/>
      <c r="H40" s="351">
        <v>0</v>
      </c>
      <c r="I40" s="351">
        <v>0</v>
      </c>
      <c r="J40" s="352"/>
    </row>
    <row r="41" spans="1:12" ht="9.9499999999999993" customHeight="1">
      <c r="A41" s="348"/>
      <c r="B41" s="344"/>
      <c r="C41" s="344"/>
      <c r="D41" s="353"/>
      <c r="E41" s="344"/>
      <c r="F41" s="357"/>
      <c r="G41" s="357"/>
      <c r="H41" s="358"/>
      <c r="I41" s="358"/>
      <c r="J41" s="352"/>
    </row>
    <row r="42" spans="1:12">
      <c r="A42" s="359"/>
      <c r="B42" s="631" t="s">
        <v>171</v>
      </c>
      <c r="C42" s="631"/>
      <c r="D42" s="631"/>
      <c r="E42" s="360"/>
      <c r="F42" s="366"/>
      <c r="G42" s="366"/>
      <c r="H42" s="362">
        <f>+H31+H36</f>
        <v>0</v>
      </c>
      <c r="I42" s="362">
        <f>+I31+I36</f>
        <v>0</v>
      </c>
      <c r="J42" s="363"/>
    </row>
    <row r="43" spans="1:12">
      <c r="A43" s="348"/>
      <c r="B43" s="349"/>
      <c r="C43" s="349"/>
      <c r="D43" s="353"/>
      <c r="E43" s="344"/>
      <c r="F43" s="357"/>
      <c r="G43" s="357"/>
      <c r="H43" s="358"/>
      <c r="I43" s="358"/>
      <c r="J43" s="352"/>
    </row>
    <row r="44" spans="1:12">
      <c r="A44" s="348"/>
      <c r="B44" s="632" t="s">
        <v>172</v>
      </c>
      <c r="C44" s="632"/>
      <c r="D44" s="632"/>
      <c r="E44" s="344"/>
      <c r="F44" s="350"/>
      <c r="G44" s="350"/>
      <c r="H44" s="367">
        <f>+ESF!J40</f>
        <v>39879.199999999997</v>
      </c>
      <c r="I44" s="367">
        <f>+ESF!I40</f>
        <v>36000</v>
      </c>
      <c r="J44" s="352"/>
      <c r="K44" s="196">
        <v>44629</v>
      </c>
      <c r="L44" s="196" t="s">
        <v>422</v>
      </c>
    </row>
    <row r="45" spans="1:12">
      <c r="A45" s="348"/>
      <c r="B45" s="349"/>
      <c r="C45" s="349"/>
      <c r="D45" s="353"/>
      <c r="E45" s="344"/>
      <c r="F45" s="357"/>
      <c r="G45" s="357"/>
      <c r="H45" s="358"/>
      <c r="I45" s="358"/>
      <c r="J45" s="352"/>
      <c r="K45" s="196">
        <f>20049.82+19829.38</f>
        <v>39879.199999999997</v>
      </c>
      <c r="L45" s="196" t="s">
        <v>421</v>
      </c>
    </row>
    <row r="46" spans="1:12">
      <c r="A46" s="368"/>
      <c r="B46" s="635" t="s">
        <v>173</v>
      </c>
      <c r="C46" s="635"/>
      <c r="D46" s="635"/>
      <c r="E46" s="369"/>
      <c r="F46" s="370"/>
      <c r="G46" s="370"/>
      <c r="H46" s="371">
        <f>H28+H42+H44</f>
        <v>39879.199999999997</v>
      </c>
      <c r="I46" s="371">
        <f>I28+I42+I44</f>
        <v>36000</v>
      </c>
      <c r="J46" s="372"/>
    </row>
    <row r="47" spans="1:12" ht="6" customHeight="1">
      <c r="B47" s="633"/>
      <c r="C47" s="633"/>
      <c r="D47" s="633"/>
      <c r="E47" s="633"/>
      <c r="F47" s="633"/>
      <c r="G47" s="633"/>
      <c r="H47" s="633"/>
      <c r="I47" s="633"/>
      <c r="J47" s="633"/>
    </row>
    <row r="48" spans="1:12" ht="6" customHeight="1">
      <c r="B48" s="373"/>
      <c r="C48" s="373"/>
      <c r="D48" s="374"/>
      <c r="E48" s="375"/>
      <c r="F48" s="374"/>
      <c r="G48" s="375"/>
      <c r="H48" s="375"/>
      <c r="I48" s="375"/>
    </row>
    <row r="49" spans="1:10" s="182" customFormat="1" ht="15" customHeight="1">
      <c r="A49" s="196"/>
      <c r="B49" s="634" t="s">
        <v>78</v>
      </c>
      <c r="C49" s="634"/>
      <c r="D49" s="634"/>
      <c r="E49" s="634"/>
      <c r="F49" s="634"/>
      <c r="G49" s="634"/>
      <c r="H49" s="634"/>
      <c r="I49" s="634"/>
      <c r="J49" s="634"/>
    </row>
    <row r="50" spans="1:10" s="182" customFormat="1" ht="28.5" customHeight="1">
      <c r="A50" s="196"/>
      <c r="B50" s="353"/>
      <c r="C50" s="376"/>
      <c r="D50" s="377"/>
      <c r="E50" s="377"/>
      <c r="F50" s="196"/>
      <c r="G50" s="378"/>
      <c r="H50" s="379" t="str">
        <f>IF(H46=ESF!J40," ","ERROR")</f>
        <v xml:space="preserve"> </v>
      </c>
      <c r="I50" s="379" t="str">
        <f>IF(I46=ESF!I40," ","ERROR")</f>
        <v xml:space="preserve"> </v>
      </c>
      <c r="J50" s="377"/>
    </row>
    <row r="51" spans="1:10" s="182" customFormat="1" ht="25.5" customHeight="1">
      <c r="A51" s="196"/>
      <c r="B51" s="353"/>
      <c r="C51" s="581"/>
      <c r="D51" s="581"/>
      <c r="E51" s="377"/>
      <c r="F51" s="196"/>
      <c r="G51" s="580"/>
      <c r="H51" s="580"/>
      <c r="I51" s="377"/>
      <c r="J51" s="377"/>
    </row>
    <row r="52" spans="1:10" s="182" customFormat="1" ht="14.1" customHeight="1">
      <c r="A52" s="196"/>
      <c r="B52" s="358"/>
      <c r="C52" s="579" t="str">
        <f>+EA!C61</f>
        <v>Arq. Aldo Lima Carrillo</v>
      </c>
      <c r="D52" s="579"/>
      <c r="E52" s="377"/>
      <c r="F52" s="377"/>
      <c r="G52" s="579" t="str">
        <f>+EA!G61</f>
        <v>C.P. Rocío Ramírez Nava</v>
      </c>
      <c r="H52" s="579"/>
      <c r="I52" s="344"/>
      <c r="J52" s="377"/>
    </row>
    <row r="53" spans="1:10" s="182" customFormat="1" ht="14.1" customHeight="1">
      <c r="A53" s="196"/>
      <c r="B53" s="380"/>
      <c r="C53" s="578" t="str">
        <f>+EA!C62</f>
        <v>Director General</v>
      </c>
      <c r="D53" s="578"/>
      <c r="E53" s="381"/>
      <c r="F53" s="381"/>
      <c r="G53" s="578" t="str">
        <f>+EA!G62</f>
        <v>Encargada del Depto. Administrativo y de Financiamiento</v>
      </c>
      <c r="H53" s="578"/>
      <c r="I53" s="344"/>
      <c r="J53" s="377"/>
    </row>
  </sheetData>
  <sheetProtection selectLockedCells="1"/>
  <customSheetViews>
    <customSheetView guid="{F388B5A1-DF76-4934-8DC7-9C571D76D22E}" fitToPage="1" topLeftCell="B15">
      <selection activeCell="H17" sqref="H17:I46"/>
      <pageMargins left="1.299212598425197" right="0" top="0.94488188976377963" bottom="0.59055118110236227" header="0" footer="0"/>
      <printOptions verticalCentered="1"/>
      <pageSetup scale="75" orientation="landscape" r:id="rId1"/>
    </customSheetView>
    <customSheetView guid="{7CC4DA3F-AD23-4DEB-9CA4-712614517CA7}" fitToPage="1" topLeftCell="B20">
      <selection activeCell="B1" sqref="B1:J54"/>
      <pageMargins left="1.299212598425197" right="0" top="0.94488188976377963" bottom="0.59055118110236227" header="0" footer="0"/>
      <printOptions verticalCentered="1"/>
      <pageSetup scale="75" orientation="landscape" r:id="rId2"/>
    </customSheetView>
    <customSheetView guid="{A19AC32C-BD6E-4E9B-9A51-86B25DA28A61}" fitToPage="1" topLeftCell="B1">
      <selection activeCell="B1" sqref="B1:J54"/>
      <pageMargins left="1.299212598425197" right="0" top="0.94488188976377963" bottom="0.59055118110236227" header="0" footer="0"/>
      <printOptions verticalCentered="1"/>
      <pageSetup scale="75" orientation="landscape" r:id="rId3"/>
    </customSheetView>
  </customSheetViews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  <pageSetUpPr fitToPage="1"/>
  </sheetPr>
  <dimension ref="A1:M47"/>
  <sheetViews>
    <sheetView topLeftCell="A10" zoomScaleNormal="100" workbookViewId="0">
      <selection activeCell="F29" sqref="F29"/>
    </sheetView>
  </sheetViews>
  <sheetFormatPr baseColWidth="10" defaultRowHeight="12"/>
  <cols>
    <col min="1" max="1" width="3.7109375" style="382" customWidth="1"/>
    <col min="2" max="2" width="11.7109375" style="403" customWidth="1"/>
    <col min="3" max="3" width="57.42578125" style="403" customWidth="1"/>
    <col min="4" max="6" width="18.7109375" style="404" customWidth="1"/>
    <col min="7" max="7" width="15.85546875" style="404" customWidth="1"/>
    <col min="8" max="8" width="16.140625" style="404" customWidth="1"/>
    <col min="9" max="9" width="3.28515625" style="382" customWidth="1"/>
    <col min="10" max="16384" width="11.42578125" style="173"/>
  </cols>
  <sheetData>
    <row r="1" spans="1:10" ht="6" customHeight="1">
      <c r="A1" s="187"/>
      <c r="B1" s="217"/>
      <c r="C1" s="187"/>
      <c r="D1" s="636"/>
      <c r="E1" s="636"/>
      <c r="F1" s="637"/>
      <c r="G1" s="637"/>
      <c r="H1" s="637"/>
      <c r="I1" s="637"/>
    </row>
    <row r="2" spans="1:10" s="220" customFormat="1" ht="6" customHeight="1">
      <c r="B2" s="221"/>
    </row>
    <row r="3" spans="1:10" s="220" customFormat="1" ht="14.1" customHeight="1">
      <c r="B3" s="223"/>
      <c r="C3" s="573" t="s">
        <v>420</v>
      </c>
      <c r="D3" s="573"/>
      <c r="E3" s="573"/>
      <c r="F3" s="573"/>
      <c r="G3" s="573"/>
      <c r="H3" s="223"/>
      <c r="I3" s="223"/>
    </row>
    <row r="4" spans="1:10" ht="14.1" customHeight="1">
      <c r="B4" s="223"/>
      <c r="C4" s="573" t="s">
        <v>132</v>
      </c>
      <c r="D4" s="573"/>
      <c r="E4" s="573"/>
      <c r="F4" s="573"/>
      <c r="G4" s="573"/>
      <c r="H4" s="223"/>
      <c r="I4" s="223"/>
    </row>
    <row r="5" spans="1:10" ht="14.1" customHeight="1">
      <c r="B5" s="223"/>
      <c r="C5" s="573" t="str">
        <f>+EA!B71</f>
        <v>Del 1 de enero al 31 de diciembre de 2015</v>
      </c>
      <c r="D5" s="573"/>
      <c r="E5" s="573"/>
      <c r="F5" s="573"/>
      <c r="G5" s="573"/>
      <c r="H5" s="223"/>
      <c r="I5" s="223"/>
    </row>
    <row r="6" spans="1:10" ht="14.1" customHeight="1">
      <c r="B6" s="223"/>
      <c r="C6" s="573" t="s">
        <v>133</v>
      </c>
      <c r="D6" s="573"/>
      <c r="E6" s="573"/>
      <c r="F6" s="573"/>
      <c r="G6" s="573"/>
      <c r="H6" s="223"/>
      <c r="I6" s="223"/>
    </row>
    <row r="7" spans="1:10" s="220" customFormat="1" ht="3" customHeight="1">
      <c r="A7" s="225"/>
      <c r="B7" s="226"/>
      <c r="C7" s="638"/>
      <c r="D7" s="638"/>
      <c r="E7" s="638"/>
      <c r="F7" s="638"/>
      <c r="G7" s="638"/>
      <c r="H7" s="638"/>
      <c r="I7" s="638"/>
    </row>
    <row r="8" spans="1:10" ht="20.100000000000001" customHeight="1">
      <c r="A8" s="225"/>
      <c r="B8" s="226" t="s">
        <v>4</v>
      </c>
      <c r="C8" s="590" t="str">
        <f>+EA!C6</f>
        <v>INSTITUTO INMOBILIARIO DE DESARROLLO URBANO Y VIVIENDA DEL ESTADO DE TLAXCALA</v>
      </c>
      <c r="D8" s="590"/>
      <c r="E8" s="590"/>
      <c r="F8" s="590"/>
      <c r="G8" s="590"/>
      <c r="H8" s="185"/>
      <c r="I8" s="185"/>
    </row>
    <row r="9" spans="1:10" ht="3" customHeight="1">
      <c r="A9" s="225"/>
      <c r="B9" s="225"/>
      <c r="C9" s="225" t="s">
        <v>134</v>
      </c>
      <c r="D9" s="225"/>
      <c r="E9" s="225"/>
      <c r="F9" s="225"/>
      <c r="G9" s="225"/>
      <c r="H9" s="225"/>
      <c r="I9" s="225"/>
    </row>
    <row r="10" spans="1:10" s="220" customFormat="1" ht="3" customHeight="1">
      <c r="A10" s="225"/>
      <c r="B10" s="225"/>
      <c r="C10" s="225"/>
      <c r="D10" s="225"/>
      <c r="E10" s="225"/>
      <c r="F10" s="225"/>
      <c r="G10" s="225"/>
      <c r="H10" s="225"/>
      <c r="I10" s="225"/>
    </row>
    <row r="11" spans="1:10" s="220" customFormat="1" ht="48">
      <c r="A11" s="383"/>
      <c r="B11" s="639" t="s">
        <v>76</v>
      </c>
      <c r="C11" s="639"/>
      <c r="D11" s="384" t="s">
        <v>49</v>
      </c>
      <c r="E11" s="384" t="s">
        <v>135</v>
      </c>
      <c r="F11" s="384" t="s">
        <v>136</v>
      </c>
      <c r="G11" s="384" t="s">
        <v>137</v>
      </c>
      <c r="H11" s="384" t="s">
        <v>138</v>
      </c>
      <c r="I11" s="385"/>
    </row>
    <row r="12" spans="1:10" s="220" customFormat="1" ht="3" customHeight="1">
      <c r="A12" s="386"/>
      <c r="B12" s="225"/>
      <c r="C12" s="225"/>
      <c r="D12" s="225"/>
      <c r="E12" s="225"/>
      <c r="F12" s="225"/>
      <c r="G12" s="225"/>
      <c r="H12" s="225"/>
      <c r="I12" s="387"/>
    </row>
    <row r="13" spans="1:10" s="220" customFormat="1" ht="3" customHeight="1">
      <c r="A13" s="235"/>
      <c r="B13" s="388"/>
      <c r="C13" s="239"/>
      <c r="D13" s="238"/>
      <c r="E13" s="236"/>
      <c r="F13" s="237"/>
      <c r="G13" s="221"/>
      <c r="H13" s="388"/>
      <c r="I13" s="389"/>
    </row>
    <row r="14" spans="1:10">
      <c r="A14" s="248"/>
      <c r="B14" s="577" t="s">
        <v>58</v>
      </c>
      <c r="C14" s="577"/>
      <c r="D14" s="390">
        <v>0</v>
      </c>
      <c r="E14" s="390">
        <v>0</v>
      </c>
      <c r="F14" s="390">
        <f>+ESF!J56</f>
        <v>31722018</v>
      </c>
      <c r="G14" s="390">
        <v>0</v>
      </c>
      <c r="H14" s="391">
        <f>SUM(D14:G14)</f>
        <v>31722018</v>
      </c>
      <c r="I14" s="389"/>
      <c r="J14" s="427"/>
    </row>
    <row r="15" spans="1:10" ht="9.9499999999999993" customHeight="1">
      <c r="A15" s="248"/>
      <c r="B15" s="392"/>
      <c r="C15" s="238"/>
      <c r="D15" s="393"/>
      <c r="E15" s="393"/>
      <c r="F15" s="393"/>
      <c r="G15" s="393"/>
      <c r="H15" s="393"/>
      <c r="I15" s="389"/>
    </row>
    <row r="16" spans="1:10">
      <c r="A16" s="248"/>
      <c r="B16" s="640" t="s">
        <v>139</v>
      </c>
      <c r="C16" s="640"/>
      <c r="D16" s="394">
        <f>SUM(D17:D19)</f>
        <v>0</v>
      </c>
      <c r="E16" s="394">
        <f>SUM(E17:E19)</f>
        <v>0</v>
      </c>
      <c r="F16" s="394">
        <f>SUM(F17:F19)</f>
        <v>0</v>
      </c>
      <c r="G16" s="394">
        <f>SUM(G17:G19)</f>
        <v>0</v>
      </c>
      <c r="H16" s="394">
        <f>SUM(D16:G16)</f>
        <v>0</v>
      </c>
      <c r="I16" s="389"/>
    </row>
    <row r="17" spans="1:12">
      <c r="A17" s="235"/>
      <c r="B17" s="572" t="s">
        <v>140</v>
      </c>
      <c r="C17" s="572"/>
      <c r="D17" s="395">
        <v>0</v>
      </c>
      <c r="E17" s="395">
        <v>0</v>
      </c>
      <c r="F17" s="395">
        <f>+ESF!J47</f>
        <v>0</v>
      </c>
      <c r="G17" s="395">
        <v>0</v>
      </c>
      <c r="H17" s="393">
        <f t="shared" ref="H17:H25" si="0">SUM(D17:G17)</f>
        <v>0</v>
      </c>
      <c r="I17" s="389"/>
    </row>
    <row r="18" spans="1:12">
      <c r="A18" s="235"/>
      <c r="B18" s="572" t="s">
        <v>51</v>
      </c>
      <c r="C18" s="572"/>
      <c r="D18" s="395">
        <v>0</v>
      </c>
      <c r="E18" s="395">
        <v>0</v>
      </c>
      <c r="F18" s="395">
        <f>+ESF!J48</f>
        <v>0</v>
      </c>
      <c r="G18" s="395">
        <v>0</v>
      </c>
      <c r="H18" s="393">
        <f t="shared" si="0"/>
        <v>0</v>
      </c>
      <c r="I18" s="389"/>
    </row>
    <row r="19" spans="1:12">
      <c r="A19" s="235"/>
      <c r="B19" s="572" t="s">
        <v>141</v>
      </c>
      <c r="C19" s="572"/>
      <c r="D19" s="395">
        <v>0</v>
      </c>
      <c r="E19" s="395">
        <v>0</v>
      </c>
      <c r="F19" s="395">
        <f>+ESF!J49</f>
        <v>0</v>
      </c>
      <c r="G19" s="395">
        <v>0</v>
      </c>
      <c r="H19" s="393">
        <f t="shared" si="0"/>
        <v>0</v>
      </c>
      <c r="I19" s="389"/>
      <c r="K19" s="427"/>
    </row>
    <row r="20" spans="1:12" ht="9.9499999999999993" customHeight="1">
      <c r="A20" s="248"/>
      <c r="B20" s="392"/>
      <c r="C20" s="238"/>
      <c r="D20" s="393"/>
      <c r="E20" s="393"/>
      <c r="F20" s="393"/>
      <c r="G20" s="393"/>
      <c r="H20" s="393"/>
      <c r="I20" s="389"/>
    </row>
    <row r="21" spans="1:12">
      <c r="A21" s="248"/>
      <c r="B21" s="640" t="s">
        <v>142</v>
      </c>
      <c r="C21" s="640"/>
      <c r="D21" s="394">
        <f>SUM(D22:D25)</f>
        <v>0</v>
      </c>
      <c r="E21" s="394">
        <f>SUM(E22:E25)</f>
        <v>0</v>
      </c>
      <c r="F21" s="394">
        <f>SUM(F22:F25)</f>
        <v>11056415</v>
      </c>
      <c r="G21" s="394">
        <f>SUM(G22:G25)</f>
        <v>0</v>
      </c>
      <c r="H21" s="394">
        <f>SUM(D21:G21)</f>
        <v>11056415</v>
      </c>
      <c r="I21" s="389"/>
    </row>
    <row r="22" spans="1:12">
      <c r="A22" s="235"/>
      <c r="B22" s="572" t="s">
        <v>143</v>
      </c>
      <c r="C22" s="572"/>
      <c r="D22" s="395">
        <v>0</v>
      </c>
      <c r="E22" s="395">
        <v>0</v>
      </c>
      <c r="F22" s="395">
        <f>+ESF!J52</f>
        <v>9230959</v>
      </c>
      <c r="G22" s="395">
        <v>0</v>
      </c>
      <c r="H22" s="393">
        <f>SUM(D22:G22)</f>
        <v>9230959</v>
      </c>
      <c r="I22" s="389"/>
    </row>
    <row r="23" spans="1:12">
      <c r="A23" s="235"/>
      <c r="B23" s="572" t="s">
        <v>55</v>
      </c>
      <c r="C23" s="572"/>
      <c r="D23" s="395">
        <v>0</v>
      </c>
      <c r="E23" s="395">
        <v>0</v>
      </c>
      <c r="F23" s="395">
        <f>+ESF!J53</f>
        <v>1825456</v>
      </c>
      <c r="G23" s="395">
        <v>0</v>
      </c>
      <c r="H23" s="393">
        <f>SUM(D23:G23)</f>
        <v>1825456</v>
      </c>
      <c r="I23" s="389"/>
      <c r="K23" s="173">
        <v>1825456</v>
      </c>
      <c r="L23" s="173" t="s">
        <v>424</v>
      </c>
    </row>
    <row r="24" spans="1:12">
      <c r="A24" s="235"/>
      <c r="B24" s="572" t="s">
        <v>144</v>
      </c>
      <c r="C24" s="572"/>
      <c r="D24" s="395">
        <v>0</v>
      </c>
      <c r="E24" s="395">
        <v>0</v>
      </c>
      <c r="F24" s="395">
        <f>+ESF!J54</f>
        <v>0</v>
      </c>
      <c r="G24" s="395">
        <v>0</v>
      </c>
      <c r="H24" s="393">
        <f>SUM(D24:G24)</f>
        <v>0</v>
      </c>
      <c r="I24" s="389"/>
    </row>
    <row r="25" spans="1:12">
      <c r="A25" s="235"/>
      <c r="B25" s="572" t="s">
        <v>57</v>
      </c>
      <c r="C25" s="572"/>
      <c r="D25" s="395">
        <v>0</v>
      </c>
      <c r="E25" s="395">
        <v>0</v>
      </c>
      <c r="F25" s="395">
        <f>+ESF!J55</f>
        <v>0</v>
      </c>
      <c r="G25" s="395">
        <v>0</v>
      </c>
      <c r="H25" s="393">
        <f t="shared" si="0"/>
        <v>0</v>
      </c>
      <c r="I25" s="389"/>
    </row>
    <row r="26" spans="1:12" ht="9.9499999999999993" customHeight="1">
      <c r="A26" s="248"/>
      <c r="B26" s="392"/>
      <c r="C26" s="238"/>
      <c r="D26" s="393"/>
      <c r="E26" s="393"/>
      <c r="F26" s="393"/>
      <c r="G26" s="393"/>
      <c r="H26" s="393"/>
      <c r="I26" s="389"/>
    </row>
    <row r="27" spans="1:12" ht="18.75" thickBot="1">
      <c r="A27" s="248"/>
      <c r="B27" s="641" t="s">
        <v>425</v>
      </c>
      <c r="C27" s="641"/>
      <c r="D27" s="396">
        <f>D14+D16+D21</f>
        <v>0</v>
      </c>
      <c r="E27" s="396">
        <f>E14+E16+E21</f>
        <v>0</v>
      </c>
      <c r="F27" s="396">
        <f>F14+F16+F21</f>
        <v>42778433</v>
      </c>
      <c r="G27" s="396">
        <f>G14+G16+G21</f>
        <v>0</v>
      </c>
      <c r="H27" s="396">
        <f>SUM(D27:G27)</f>
        <v>42778433</v>
      </c>
      <c r="I27" s="389"/>
      <c r="K27" s="397" t="str">
        <f>IF(H27=ESF!J63," ","ERROR")</f>
        <v xml:space="preserve"> </v>
      </c>
    </row>
    <row r="28" spans="1:12">
      <c r="A28" s="235"/>
      <c r="B28" s="238"/>
      <c r="C28" s="237"/>
      <c r="D28" s="393"/>
      <c r="E28" s="393"/>
      <c r="F28" s="393"/>
      <c r="G28" s="393"/>
      <c r="H28" s="393"/>
      <c r="I28" s="389"/>
    </row>
    <row r="29" spans="1:12">
      <c r="A29" s="248"/>
      <c r="B29" s="640" t="s">
        <v>423</v>
      </c>
      <c r="C29" s="640"/>
      <c r="D29" s="394">
        <f>SUM(D30:D32)</f>
        <v>0</v>
      </c>
      <c r="E29" s="394">
        <f>SUM(E30:E32)</f>
        <v>0</v>
      </c>
      <c r="F29" s="394">
        <f>+ESF!I56+ESF!I44</f>
        <v>37648703</v>
      </c>
      <c r="G29" s="394">
        <f>SUM(G30:G32)</f>
        <v>0</v>
      </c>
      <c r="H29" s="394">
        <f>SUM(D29:G29)</f>
        <v>37648703</v>
      </c>
      <c r="I29" s="389"/>
    </row>
    <row r="30" spans="1:12">
      <c r="A30" s="235"/>
      <c r="B30" s="572" t="s">
        <v>50</v>
      </c>
      <c r="C30" s="572"/>
      <c r="D30" s="395">
        <v>0</v>
      </c>
      <c r="E30" s="395">
        <v>0</v>
      </c>
      <c r="F30" s="395">
        <f>ESF!I46</f>
        <v>0</v>
      </c>
      <c r="G30" s="395">
        <v>0</v>
      </c>
      <c r="H30" s="393">
        <f>SUM(D30:G30)</f>
        <v>0</v>
      </c>
      <c r="I30" s="389"/>
    </row>
    <row r="31" spans="1:12">
      <c r="A31" s="235"/>
      <c r="B31" s="572" t="s">
        <v>51</v>
      </c>
      <c r="C31" s="572"/>
      <c r="D31" s="395">
        <v>0</v>
      </c>
      <c r="E31" s="395">
        <v>0</v>
      </c>
      <c r="F31" s="395">
        <f>ESF!I47</f>
        <v>0</v>
      </c>
      <c r="G31" s="395">
        <v>0</v>
      </c>
      <c r="H31" s="393">
        <f>SUM(D31:G31)</f>
        <v>0</v>
      </c>
      <c r="I31" s="389"/>
    </row>
    <row r="32" spans="1:12">
      <c r="A32" s="235"/>
      <c r="B32" s="572" t="s">
        <v>141</v>
      </c>
      <c r="C32" s="572"/>
      <c r="D32" s="395">
        <v>0</v>
      </c>
      <c r="E32" s="395">
        <v>0</v>
      </c>
      <c r="F32" s="395">
        <f>ESF!I48</f>
        <v>5926685</v>
      </c>
      <c r="G32" s="395">
        <v>0</v>
      </c>
      <c r="H32" s="393">
        <f>SUM(D32:G32)</f>
        <v>5926685</v>
      </c>
      <c r="I32" s="389"/>
    </row>
    <row r="33" spans="1:13" ht="9.9499999999999993" customHeight="1">
      <c r="A33" s="248"/>
      <c r="B33" s="392"/>
      <c r="C33" s="238"/>
      <c r="D33" s="393"/>
      <c r="E33" s="393"/>
      <c r="F33" s="393"/>
      <c r="G33" s="393"/>
      <c r="H33" s="393"/>
      <c r="I33" s="389"/>
    </row>
    <row r="34" spans="1:13">
      <c r="A34" s="248" t="s">
        <v>134</v>
      </c>
      <c r="B34" s="640" t="s">
        <v>142</v>
      </c>
      <c r="C34" s="640"/>
      <c r="D34" s="394">
        <f>SUM(D35:D38)</f>
        <v>0</v>
      </c>
      <c r="E34" s="394">
        <f>SUM(E35:E38)</f>
        <v>0</v>
      </c>
      <c r="F34" s="394">
        <f>SUM(F35:F38)</f>
        <v>1487324.0000000033</v>
      </c>
      <c r="G34" s="394">
        <f>SUM(G35:G38)</f>
        <v>0</v>
      </c>
      <c r="H34" s="394">
        <f>SUM(D34:G34)</f>
        <v>1487324.0000000033</v>
      </c>
      <c r="I34" s="389"/>
    </row>
    <row r="35" spans="1:13">
      <c r="A35" s="235"/>
      <c r="B35" s="572" t="s">
        <v>143</v>
      </c>
      <c r="C35" s="572"/>
      <c r="D35" s="395">
        <v>0</v>
      </c>
      <c r="E35" s="395">
        <v>0</v>
      </c>
      <c r="F35" s="395">
        <f>+ESF!I52</f>
        <v>1477860.1800000034</v>
      </c>
      <c r="G35" s="395">
        <v>0</v>
      </c>
      <c r="H35" s="393">
        <f>SUM(D35:G35)</f>
        <v>1477860.1800000034</v>
      </c>
      <c r="I35" s="389"/>
    </row>
    <row r="36" spans="1:13">
      <c r="A36" s="235"/>
      <c r="B36" s="572" t="s">
        <v>55</v>
      </c>
      <c r="C36" s="572"/>
      <c r="D36" s="395">
        <v>0</v>
      </c>
      <c r="E36" s="395">
        <v>0</v>
      </c>
      <c r="F36" s="395">
        <f>+ESF!I53</f>
        <v>9463.8199999997159</v>
      </c>
      <c r="G36" s="395">
        <v>0</v>
      </c>
      <c r="H36" s="393">
        <f>SUM(D36:G36)</f>
        <v>9463.8199999997159</v>
      </c>
      <c r="I36" s="389"/>
      <c r="K36" s="173">
        <v>7329530</v>
      </c>
      <c r="L36" s="173" t="s">
        <v>522</v>
      </c>
    </row>
    <row r="37" spans="1:13">
      <c r="A37" s="235"/>
      <c r="B37" s="572" t="s">
        <v>144</v>
      </c>
      <c r="C37" s="572"/>
      <c r="D37" s="395">
        <v>0</v>
      </c>
      <c r="E37" s="395">
        <v>0</v>
      </c>
      <c r="F37" s="395">
        <f>+ESF!I54</f>
        <v>0</v>
      </c>
      <c r="G37" s="395">
        <v>0</v>
      </c>
      <c r="H37" s="393">
        <f>SUM(D37:G37)</f>
        <v>0</v>
      </c>
      <c r="I37" s="389"/>
    </row>
    <row r="38" spans="1:13">
      <c r="A38" s="235"/>
      <c r="B38" s="572" t="s">
        <v>57</v>
      </c>
      <c r="C38" s="572"/>
      <c r="D38" s="395">
        <v>0</v>
      </c>
      <c r="E38" s="395">
        <v>0</v>
      </c>
      <c r="F38" s="395">
        <f>+ESF!I55</f>
        <v>0</v>
      </c>
      <c r="G38" s="395">
        <v>0</v>
      </c>
      <c r="H38" s="393">
        <f>SUM(D38:G38)</f>
        <v>0</v>
      </c>
      <c r="I38" s="389"/>
    </row>
    <row r="39" spans="1:13" ht="9.9499999999999993" customHeight="1">
      <c r="A39" s="248"/>
      <c r="B39" s="392"/>
      <c r="C39" s="238"/>
      <c r="D39" s="393"/>
      <c r="E39" s="393"/>
      <c r="F39" s="393"/>
      <c r="G39" s="393"/>
      <c r="H39" s="393"/>
      <c r="I39" s="389"/>
    </row>
    <row r="40" spans="1:13" ht="18">
      <c r="A40" s="398"/>
      <c r="B40" s="642" t="s">
        <v>426</v>
      </c>
      <c r="C40" s="642"/>
      <c r="D40" s="399">
        <f>D27+D29+D34</f>
        <v>0</v>
      </c>
      <c r="E40" s="399">
        <f>E27+E29+E34</f>
        <v>0</v>
      </c>
      <c r="F40" s="399">
        <f>F29+F34</f>
        <v>39136027</v>
      </c>
      <c r="G40" s="399">
        <f>G27+G29+G34</f>
        <v>0</v>
      </c>
      <c r="H40" s="399">
        <f>SUM(D40:G40)</f>
        <v>39136027</v>
      </c>
      <c r="I40" s="400"/>
      <c r="J40" s="220"/>
      <c r="K40" s="397" t="str">
        <f>IF(K34=ESF!A5," ","ERROR SALDO FINAL 2014")</f>
        <v xml:space="preserve"> </v>
      </c>
      <c r="L40" s="173">
        <v>49690573</v>
      </c>
      <c r="M40" s="427">
        <f>L40-F40</f>
        <v>10554546</v>
      </c>
    </row>
    <row r="41" spans="1:13" ht="6" customHeight="1">
      <c r="A41" s="401"/>
      <c r="B41" s="401"/>
      <c r="C41" s="401"/>
      <c r="D41" s="401"/>
      <c r="E41" s="401"/>
      <c r="F41" s="401"/>
      <c r="G41" s="401"/>
      <c r="H41" s="401"/>
      <c r="I41" s="402"/>
    </row>
    <row r="42" spans="1:13" ht="6" customHeight="1">
      <c r="D42" s="403"/>
      <c r="E42" s="403"/>
      <c r="I42" s="239"/>
    </row>
    <row r="43" spans="1:13" ht="15" customHeight="1">
      <c r="A43" s="220"/>
      <c r="B43" s="582" t="s">
        <v>78</v>
      </c>
      <c r="C43" s="582"/>
      <c r="D43" s="582"/>
      <c r="E43" s="582"/>
      <c r="F43" s="582"/>
      <c r="G43" s="582"/>
      <c r="H43" s="582"/>
      <c r="I43" s="582"/>
      <c r="J43" s="237"/>
    </row>
    <row r="44" spans="1:13" ht="9.75" customHeight="1">
      <c r="A44" s="220"/>
      <c r="B44" s="237"/>
      <c r="C44" s="261"/>
      <c r="D44" s="262"/>
      <c r="E44" s="262"/>
      <c r="F44" s="220"/>
      <c r="G44" s="263"/>
      <c r="H44" s="261"/>
      <c r="I44" s="262"/>
      <c r="J44" s="262"/>
    </row>
    <row r="45" spans="1:13" ht="50.1" customHeight="1">
      <c r="A45" s="220"/>
      <c r="B45" s="237"/>
      <c r="C45" s="581"/>
      <c r="D45" s="581"/>
      <c r="E45" s="262"/>
      <c r="F45" s="458"/>
      <c r="G45" s="458"/>
      <c r="H45" s="458"/>
      <c r="I45" s="458"/>
      <c r="J45" s="262"/>
    </row>
    <row r="46" spans="1:13" ht="14.1" customHeight="1">
      <c r="A46" s="220"/>
      <c r="B46" s="269"/>
      <c r="C46" s="579" t="str">
        <f>+EA!C61</f>
        <v>Arq. Aldo Lima Carrillo</v>
      </c>
      <c r="D46" s="579"/>
      <c r="E46" s="262"/>
      <c r="F46" s="643" t="str">
        <f>+EA!G61</f>
        <v>C.P. Rocío Ramírez Nava</v>
      </c>
      <c r="G46" s="643"/>
      <c r="H46" s="643"/>
      <c r="I46" s="643"/>
      <c r="J46" s="262"/>
    </row>
    <row r="47" spans="1:13" ht="27.75" customHeight="1">
      <c r="A47" s="220"/>
      <c r="B47" s="271"/>
      <c r="C47" s="578" t="str">
        <f>+EA!C62</f>
        <v>Director General</v>
      </c>
      <c r="D47" s="578"/>
      <c r="F47" s="644" t="str">
        <f>+EA!G62</f>
        <v>Encargada del Depto. Administrativo y de Financiamiento</v>
      </c>
      <c r="G47" s="644"/>
      <c r="H47" s="644"/>
      <c r="I47" s="644"/>
      <c r="J47" s="262"/>
    </row>
  </sheetData>
  <sheetProtection formatCells="0" selectLockedCells="1"/>
  <customSheetViews>
    <customSheetView guid="{F388B5A1-DF76-4934-8DC7-9C571D76D22E}" fitToPage="1" topLeftCell="A10">
      <selection activeCell="F29" sqref="F29"/>
      <pageMargins left="1.2598425196850394" right="1.4173228346456694" top="0.94488188976377963" bottom="0.59055118110236227" header="0" footer="0"/>
      <printOptions verticalCentered="1"/>
      <pageSetup scale="64" orientation="landscape" r:id="rId1"/>
    </customSheetView>
    <customSheetView guid="{7CC4DA3F-AD23-4DEB-9CA4-712614517CA7}" fitToPage="1" topLeftCell="A9">
      <selection activeCell="H40" sqref="H40"/>
      <pageMargins left="1.2598425196850394" right="1.4173228346456694" top="0.94488188976377963" bottom="0.59055118110236227" header="0" footer="0"/>
      <printOptions verticalCentered="1"/>
      <pageSetup scale="64" orientation="landscape" r:id="rId2"/>
    </customSheetView>
    <customSheetView guid="{A19AC32C-BD6E-4E9B-9A51-86B25DA28A61}" fitToPage="1">
      <selection activeCell="H40" sqref="H40"/>
      <pageMargins left="1.2598425196850394" right="1.4173228346456694" top="0.94488188976377963" bottom="0.59055118110236227" header="0" footer="0"/>
      <printOptions verticalCentered="1"/>
      <pageSetup scale="64" orientation="landscape" r:id="rId3"/>
    </customSheetView>
  </customSheetViews>
  <mergeCells count="37">
    <mergeCell ref="C47:D47"/>
    <mergeCell ref="B40:C40"/>
    <mergeCell ref="B43:I43"/>
    <mergeCell ref="C45:D45"/>
    <mergeCell ref="C46:D46"/>
    <mergeCell ref="F46:I46"/>
    <mergeCell ref="F47:I47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</sheetPr>
  <dimension ref="A1:U57"/>
  <sheetViews>
    <sheetView showWhiteSpace="0" topLeftCell="B18" zoomScale="90" zoomScaleNormal="90" workbookViewId="0">
      <selection activeCell="O43" sqref="O43"/>
    </sheetView>
  </sheetViews>
  <sheetFormatPr baseColWidth="10" defaultRowHeight="12"/>
  <cols>
    <col min="1" max="1" width="1.28515625" style="273" customWidth="1"/>
    <col min="2" max="3" width="3.7109375" style="273" customWidth="1"/>
    <col min="4" max="4" width="23.85546875" style="273" customWidth="1"/>
    <col min="5" max="5" width="21.42578125" style="273" customWidth="1"/>
    <col min="6" max="6" width="17.28515625" style="273" customWidth="1"/>
    <col min="7" max="8" width="18.7109375" style="221" customWidth="1"/>
    <col min="9" max="9" width="7.7109375" style="273" customWidth="1"/>
    <col min="10" max="11" width="3.7109375" style="173" customWidth="1"/>
    <col min="12" max="13" width="18.7109375" style="173" customWidth="1"/>
    <col min="14" max="14" width="17.42578125" style="173" customWidth="1"/>
    <col min="15" max="15" width="15.42578125" style="173" customWidth="1"/>
    <col min="16" max="16" width="14.7109375" style="173" customWidth="1"/>
    <col min="17" max="17" width="1.85546875" style="173" customWidth="1"/>
    <col min="18" max="18" width="11.42578125" style="173"/>
    <col min="19" max="19" width="13.42578125" style="173" customWidth="1"/>
    <col min="20" max="20" width="11.42578125" style="173"/>
    <col min="21" max="21" width="19.28515625" style="173" customWidth="1"/>
    <col min="22" max="16384" width="11.42578125" style="173"/>
  </cols>
  <sheetData>
    <row r="1" spans="1:17" s="220" customFormat="1" ht="16.5" customHeight="1">
      <c r="B1" s="274"/>
      <c r="C1" s="274"/>
      <c r="D1" s="274"/>
      <c r="E1" s="592" t="s">
        <v>420</v>
      </c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274"/>
      <c r="Q1" s="274"/>
    </row>
    <row r="2" spans="1:17" ht="15" customHeight="1">
      <c r="B2" s="274"/>
      <c r="C2" s="274"/>
      <c r="D2" s="274"/>
      <c r="E2" s="592" t="s">
        <v>174</v>
      </c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274"/>
      <c r="Q2" s="274"/>
    </row>
    <row r="3" spans="1:17" ht="15" customHeight="1">
      <c r="B3" s="274"/>
      <c r="C3" s="274"/>
      <c r="D3" s="274"/>
      <c r="E3" s="592" t="str">
        <f>+EA!B71</f>
        <v>Del 1 de enero al 31 de diciembre de 2015</v>
      </c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274"/>
      <c r="Q3" s="274"/>
    </row>
    <row r="4" spans="1:17" ht="16.5" customHeight="1">
      <c r="B4" s="274"/>
      <c r="C4" s="274"/>
      <c r="D4" s="274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274"/>
      <c r="Q4" s="274"/>
    </row>
    <row r="5" spans="1:17" ht="3" customHeight="1">
      <c r="C5" s="276"/>
      <c r="D5" s="40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4"/>
      <c r="P5" s="220"/>
      <c r="Q5" s="220"/>
    </row>
    <row r="6" spans="1:17" ht="19.5" customHeight="1">
      <c r="A6" s="225"/>
      <c r="B6" s="573" t="s">
        <v>4</v>
      </c>
      <c r="C6" s="573"/>
      <c r="D6" s="573"/>
      <c r="E6" s="590" t="str">
        <f>+EA!C6</f>
        <v>INSTITUTO INMOBILIARIO DE DESARROLLO URBANO Y VIVIENDA DEL ESTADO DE TLAXCALA</v>
      </c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185"/>
      <c r="Q6" s="220"/>
    </row>
    <row r="7" spans="1:17" s="220" customFormat="1" ht="5.0999999999999996" customHeight="1">
      <c r="A7" s="273"/>
      <c r="B7" s="276"/>
      <c r="C7" s="276"/>
      <c r="D7" s="405"/>
      <c r="E7" s="276"/>
      <c r="F7" s="276"/>
      <c r="G7" s="406"/>
      <c r="H7" s="406"/>
      <c r="I7" s="405"/>
    </row>
    <row r="8" spans="1:17" s="220" customFormat="1" ht="3" customHeight="1">
      <c r="A8" s="273"/>
      <c r="B8" s="273"/>
      <c r="C8" s="407"/>
      <c r="D8" s="405"/>
      <c r="E8" s="407"/>
      <c r="F8" s="407"/>
      <c r="G8" s="408"/>
      <c r="H8" s="408"/>
      <c r="I8" s="405"/>
    </row>
    <row r="9" spans="1:17" s="220" customFormat="1" ht="31.5" customHeight="1">
      <c r="A9" s="409"/>
      <c r="B9" s="645" t="s">
        <v>76</v>
      </c>
      <c r="C9" s="645"/>
      <c r="D9" s="645"/>
      <c r="E9" s="645"/>
      <c r="F9" s="281"/>
      <c r="G9" s="280">
        <v>2015</v>
      </c>
      <c r="H9" s="280">
        <v>2014</v>
      </c>
      <c r="I9" s="410"/>
      <c r="J9" s="645" t="s">
        <v>76</v>
      </c>
      <c r="K9" s="645"/>
      <c r="L9" s="645"/>
      <c r="M9" s="645"/>
      <c r="N9" s="281"/>
      <c r="O9" s="280">
        <v>2015</v>
      </c>
      <c r="P9" s="280">
        <v>2014</v>
      </c>
      <c r="Q9" s="411"/>
    </row>
    <row r="10" spans="1:17" s="220" customFormat="1" ht="3" customHeight="1">
      <c r="A10" s="282"/>
      <c r="B10" s="273"/>
      <c r="C10" s="273"/>
      <c r="D10" s="283"/>
      <c r="E10" s="283"/>
      <c r="F10" s="283"/>
      <c r="G10" s="412"/>
      <c r="H10" s="412"/>
      <c r="I10" s="273"/>
      <c r="Q10" s="234"/>
    </row>
    <row r="11" spans="1:17" s="220" customFormat="1">
      <c r="A11" s="235"/>
      <c r="B11" s="221"/>
      <c r="C11" s="285"/>
      <c r="D11" s="285"/>
      <c r="E11" s="285"/>
      <c r="F11" s="285"/>
      <c r="G11" s="412"/>
      <c r="H11" s="412"/>
      <c r="I11" s="221"/>
      <c r="Q11" s="234"/>
    </row>
    <row r="12" spans="1:17" ht="17.25" customHeight="1">
      <c r="A12" s="235"/>
      <c r="B12" s="646" t="s">
        <v>175</v>
      </c>
      <c r="C12" s="646"/>
      <c r="D12" s="646"/>
      <c r="E12" s="646"/>
      <c r="F12" s="646"/>
      <c r="G12" s="412"/>
      <c r="H12" s="412"/>
      <c r="I12" s="221"/>
      <c r="J12" s="646" t="s">
        <v>176</v>
      </c>
      <c r="K12" s="646"/>
      <c r="L12" s="646"/>
      <c r="M12" s="646"/>
      <c r="N12" s="646"/>
      <c r="O12" s="413"/>
      <c r="P12" s="413"/>
      <c r="Q12" s="234"/>
    </row>
    <row r="13" spans="1:17" ht="17.25" customHeight="1">
      <c r="A13" s="235"/>
      <c r="B13" s="221"/>
      <c r="C13" s="285"/>
      <c r="D13" s="221"/>
      <c r="E13" s="285"/>
      <c r="F13" s="285"/>
      <c r="G13" s="412"/>
      <c r="H13" s="412"/>
      <c r="I13" s="221"/>
      <c r="J13" s="221"/>
      <c r="K13" s="285"/>
      <c r="L13" s="285"/>
      <c r="M13" s="285"/>
      <c r="N13" s="285"/>
      <c r="O13" s="413"/>
      <c r="P13" s="413"/>
      <c r="Q13" s="234"/>
    </row>
    <row r="14" spans="1:17" ht="17.25" customHeight="1">
      <c r="A14" s="235"/>
      <c r="B14" s="221"/>
      <c r="C14" s="646" t="s">
        <v>67</v>
      </c>
      <c r="D14" s="646"/>
      <c r="E14" s="646"/>
      <c r="F14" s="646"/>
      <c r="G14" s="414">
        <f>SUM(G15:G25)</f>
        <v>33610950.130000003</v>
      </c>
      <c r="H14" s="414">
        <f>SUM(H15:H25)</f>
        <v>28840665</v>
      </c>
      <c r="I14" s="221"/>
      <c r="J14" s="221"/>
      <c r="K14" s="646" t="s">
        <v>67</v>
      </c>
      <c r="L14" s="646"/>
      <c r="M14" s="646"/>
      <c r="N14" s="646"/>
      <c r="O14" s="414">
        <f>SUM(O15:O17)</f>
        <v>5942981</v>
      </c>
      <c r="P14" s="414">
        <f>SUM(P15:P17)</f>
        <v>25003697</v>
      </c>
      <c r="Q14" s="234"/>
    </row>
    <row r="15" spans="1:17" ht="15" customHeight="1">
      <c r="A15" s="235"/>
      <c r="B15" s="221"/>
      <c r="C15" s="285"/>
      <c r="D15" s="647" t="s">
        <v>85</v>
      </c>
      <c r="E15" s="647"/>
      <c r="F15" s="647"/>
      <c r="G15" s="415">
        <f>+EA!D13</f>
        <v>0</v>
      </c>
      <c r="H15" s="415">
        <v>0</v>
      </c>
      <c r="I15" s="221"/>
      <c r="J15" s="221"/>
      <c r="K15" s="220"/>
      <c r="L15" s="648" t="s">
        <v>33</v>
      </c>
      <c r="M15" s="648"/>
      <c r="N15" s="648"/>
      <c r="O15" s="415">
        <v>0</v>
      </c>
      <c r="P15" s="415">
        <v>23876048</v>
      </c>
      <c r="Q15" s="234"/>
    </row>
    <row r="16" spans="1:17" ht="15" customHeight="1">
      <c r="A16" s="235"/>
      <c r="B16" s="221"/>
      <c r="C16" s="285"/>
      <c r="D16" s="647" t="s">
        <v>199</v>
      </c>
      <c r="E16" s="647"/>
      <c r="F16" s="647"/>
      <c r="G16" s="415"/>
      <c r="H16" s="415"/>
      <c r="I16" s="221"/>
      <c r="J16" s="221"/>
      <c r="K16" s="220"/>
      <c r="L16" s="648" t="s">
        <v>35</v>
      </c>
      <c r="M16" s="648"/>
      <c r="N16" s="648"/>
      <c r="O16" s="415">
        <v>0</v>
      </c>
      <c r="P16" s="415">
        <v>1127649</v>
      </c>
      <c r="Q16" s="234"/>
    </row>
    <row r="17" spans="1:19" ht="15" customHeight="1">
      <c r="A17" s="235"/>
      <c r="B17" s="221"/>
      <c r="C17" s="416"/>
      <c r="D17" s="647" t="s">
        <v>177</v>
      </c>
      <c r="E17" s="647"/>
      <c r="F17" s="647"/>
      <c r="G17" s="415">
        <f>+EA!D15</f>
        <v>0</v>
      </c>
      <c r="H17" s="415">
        <v>0</v>
      </c>
      <c r="I17" s="221"/>
      <c r="J17" s="221"/>
      <c r="K17" s="412"/>
      <c r="L17" s="648" t="s">
        <v>203</v>
      </c>
      <c r="M17" s="648"/>
      <c r="N17" s="648"/>
      <c r="O17" s="415">
        <f>+'[3]EDO ORG Y APL ACUM'!$F$35</f>
        <v>5942981</v>
      </c>
      <c r="P17" s="415">
        <v>0</v>
      </c>
      <c r="Q17" s="234"/>
    </row>
    <row r="18" spans="1:19" ht="15" customHeight="1">
      <c r="A18" s="235"/>
      <c r="B18" s="221"/>
      <c r="C18" s="416"/>
      <c r="D18" s="647" t="s">
        <v>91</v>
      </c>
      <c r="E18" s="647"/>
      <c r="F18" s="647"/>
      <c r="G18" s="415">
        <f>+EA!D16</f>
        <v>12510</v>
      </c>
      <c r="H18" s="415">
        <v>0</v>
      </c>
      <c r="I18" s="221"/>
      <c r="J18" s="221"/>
      <c r="K18" s="412"/>
      <c r="Q18" s="234"/>
    </row>
    <row r="19" spans="1:19" ht="15" customHeight="1">
      <c r="A19" s="235"/>
      <c r="B19" s="221"/>
      <c r="C19" s="416"/>
      <c r="D19" s="647" t="s">
        <v>92</v>
      </c>
      <c r="E19" s="647"/>
      <c r="F19" s="647"/>
      <c r="G19" s="415">
        <f>+EA!D17</f>
        <v>26783.01</v>
      </c>
      <c r="H19" s="415">
        <v>27212</v>
      </c>
      <c r="I19" s="221"/>
      <c r="J19" s="221"/>
      <c r="K19" s="417" t="s">
        <v>68</v>
      </c>
      <c r="L19" s="417"/>
      <c r="M19" s="417"/>
      <c r="N19" s="417"/>
      <c r="O19" s="414">
        <f>SUM(O20:O22)</f>
        <v>16993465</v>
      </c>
      <c r="P19" s="414">
        <f>SUM(P20:P22)</f>
        <v>32093490</v>
      </c>
      <c r="Q19" s="234"/>
    </row>
    <row r="20" spans="1:19" ht="15" customHeight="1">
      <c r="A20" s="235"/>
      <c r="B20" s="221"/>
      <c r="C20" s="416"/>
      <c r="D20" s="647" t="s">
        <v>93</v>
      </c>
      <c r="E20" s="647"/>
      <c r="F20" s="647"/>
      <c r="G20" s="415">
        <f>+EA!D18</f>
        <v>530512</v>
      </c>
      <c r="H20" s="415">
        <v>0</v>
      </c>
      <c r="I20" s="221"/>
      <c r="J20" s="221"/>
      <c r="K20" s="412"/>
      <c r="L20" s="416" t="s">
        <v>33</v>
      </c>
      <c r="M20" s="416"/>
      <c r="N20" s="416"/>
      <c r="O20" s="415">
        <v>0</v>
      </c>
      <c r="P20" s="415">
        <v>23876048</v>
      </c>
      <c r="Q20" s="234"/>
    </row>
    <row r="21" spans="1:19" ht="15" customHeight="1">
      <c r="A21" s="235"/>
      <c r="B21" s="221"/>
      <c r="C21" s="416"/>
      <c r="D21" s="647" t="s">
        <v>95</v>
      </c>
      <c r="E21" s="647"/>
      <c r="F21" s="647"/>
      <c r="G21" s="415">
        <f>+EA!D19</f>
        <v>0</v>
      </c>
      <c r="H21" s="415">
        <v>0</v>
      </c>
      <c r="I21" s="221"/>
      <c r="J21" s="221"/>
      <c r="K21" s="412"/>
      <c r="L21" s="648" t="s">
        <v>35</v>
      </c>
      <c r="M21" s="648"/>
      <c r="N21" s="648"/>
      <c r="O21" s="415">
        <v>0</v>
      </c>
      <c r="P21" s="415">
        <v>0</v>
      </c>
      <c r="Q21" s="234"/>
    </row>
    <row r="22" spans="1:19" ht="28.5" customHeight="1">
      <c r="A22" s="235"/>
      <c r="B22" s="221"/>
      <c r="C22" s="416"/>
      <c r="D22" s="647" t="s">
        <v>97</v>
      </c>
      <c r="E22" s="647"/>
      <c r="F22" s="647"/>
      <c r="G22" s="415">
        <f>+EA!D20</f>
        <v>0</v>
      </c>
      <c r="H22" s="415">
        <v>0</v>
      </c>
      <c r="I22" s="221"/>
      <c r="J22" s="221"/>
      <c r="K22" s="220"/>
      <c r="L22" s="648" t="s">
        <v>204</v>
      </c>
      <c r="M22" s="648"/>
      <c r="N22" s="648"/>
      <c r="O22" s="415">
        <f>+'[3]EDO ORG Y APL ACUM'!$M$35</f>
        <v>16993465</v>
      </c>
      <c r="P22" s="415">
        <v>8217442</v>
      </c>
      <c r="Q22" s="234"/>
      <c r="R22" s="325" t="s">
        <v>430</v>
      </c>
    </row>
    <row r="23" spans="1:19" ht="15" customHeight="1">
      <c r="A23" s="235"/>
      <c r="B23" s="221"/>
      <c r="C23" s="416"/>
      <c r="D23" s="647" t="s">
        <v>102</v>
      </c>
      <c r="E23" s="647"/>
      <c r="F23" s="647"/>
      <c r="G23" s="415">
        <f>+EA!D23</f>
        <v>33041145.120000001</v>
      </c>
      <c r="H23" s="415">
        <v>28813453</v>
      </c>
      <c r="I23" s="221"/>
      <c r="J23" s="221"/>
      <c r="K23" s="646" t="s">
        <v>178</v>
      </c>
      <c r="L23" s="646"/>
      <c r="M23" s="646"/>
      <c r="N23" s="646"/>
      <c r="O23" s="414">
        <f>O14-O19</f>
        <v>-11050484</v>
      </c>
      <c r="P23" s="414">
        <f>P14-P19</f>
        <v>-7089793</v>
      </c>
      <c r="Q23" s="234"/>
    </row>
    <row r="24" spans="1:19" ht="15" customHeight="1">
      <c r="A24" s="235"/>
      <c r="B24" s="221"/>
      <c r="C24" s="416"/>
      <c r="D24" s="647" t="s">
        <v>200</v>
      </c>
      <c r="E24" s="647"/>
      <c r="F24" s="647"/>
      <c r="G24" s="415">
        <f>+EA!D24</f>
        <v>0</v>
      </c>
      <c r="H24" s="415">
        <v>0</v>
      </c>
      <c r="I24" s="221"/>
      <c r="J24" s="221"/>
      <c r="Q24" s="234"/>
    </row>
    <row r="25" spans="1:19" ht="15" customHeight="1">
      <c r="A25" s="235"/>
      <c r="B25" s="221"/>
      <c r="C25" s="416"/>
      <c r="D25" s="647" t="s">
        <v>201</v>
      </c>
      <c r="E25" s="647"/>
      <c r="F25" s="321"/>
      <c r="G25" s="415">
        <f>+EA!D25</f>
        <v>0</v>
      </c>
      <c r="H25" s="415">
        <v>0</v>
      </c>
      <c r="I25" s="221"/>
      <c r="J25" s="220"/>
      <c r="Q25" s="234"/>
    </row>
    <row r="26" spans="1:19" ht="15" customHeight="1">
      <c r="A26" s="235"/>
      <c r="B26" s="221"/>
      <c r="C26" s="285"/>
      <c r="D26" s="221"/>
      <c r="E26" s="285"/>
      <c r="F26" s="285"/>
      <c r="G26" s="412"/>
      <c r="H26" s="412"/>
      <c r="I26" s="221"/>
      <c r="J26" s="646" t="s">
        <v>179</v>
      </c>
      <c r="K26" s="646"/>
      <c r="L26" s="646"/>
      <c r="M26" s="646"/>
      <c r="N26" s="646"/>
      <c r="O26" s="220"/>
      <c r="P26" s="220"/>
      <c r="Q26" s="234"/>
      <c r="S26" s="173" t="s">
        <v>544</v>
      </c>
    </row>
    <row r="27" spans="1:19" ht="15" customHeight="1">
      <c r="A27" s="235"/>
      <c r="B27" s="221"/>
      <c r="C27" s="646" t="s">
        <v>68</v>
      </c>
      <c r="D27" s="646"/>
      <c r="E27" s="646"/>
      <c r="F27" s="646"/>
      <c r="G27" s="414">
        <f>SUM(G28:G46)</f>
        <v>32133089.949999999</v>
      </c>
      <c r="H27" s="414">
        <f>SUM(H28:H46)</f>
        <v>19609706</v>
      </c>
      <c r="I27" s="221"/>
      <c r="J27" s="221"/>
      <c r="K27" s="285"/>
      <c r="L27" s="221"/>
      <c r="M27" s="321"/>
      <c r="N27" s="321"/>
      <c r="O27" s="413"/>
      <c r="P27" s="413"/>
      <c r="Q27" s="234"/>
    </row>
    <row r="28" spans="1:19" ht="15" customHeight="1">
      <c r="A28" s="235"/>
      <c r="B28" s="221"/>
      <c r="C28" s="417"/>
      <c r="D28" s="647" t="s">
        <v>180</v>
      </c>
      <c r="E28" s="647"/>
      <c r="F28" s="647"/>
      <c r="G28" s="415">
        <f>+EA!I13</f>
        <v>3509338.1799999997</v>
      </c>
      <c r="H28" s="415">
        <v>3422515</v>
      </c>
      <c r="I28" s="221"/>
      <c r="J28" s="221"/>
      <c r="K28" s="417" t="s">
        <v>67</v>
      </c>
      <c r="L28" s="417"/>
      <c r="M28" s="417"/>
      <c r="N28" s="417"/>
      <c r="O28" s="414">
        <f>O29+O32</f>
        <v>0</v>
      </c>
      <c r="P28" s="414">
        <f>P29+P32</f>
        <v>0</v>
      </c>
      <c r="Q28" s="234"/>
    </row>
    <row r="29" spans="1:19" ht="15" customHeight="1">
      <c r="A29" s="235"/>
      <c r="B29" s="221"/>
      <c r="C29" s="417"/>
      <c r="D29" s="647" t="s">
        <v>88</v>
      </c>
      <c r="E29" s="647"/>
      <c r="F29" s="647"/>
      <c r="G29" s="415">
        <f>+EA!I14</f>
        <v>455595.2</v>
      </c>
      <c r="H29" s="415">
        <v>375279</v>
      </c>
      <c r="I29" s="221"/>
      <c r="J29" s="220"/>
      <c r="K29" s="220"/>
      <c r="L29" s="416" t="s">
        <v>181</v>
      </c>
      <c r="M29" s="416"/>
      <c r="N29" s="416"/>
      <c r="O29" s="415">
        <f>SUM(O30:O31)</f>
        <v>0</v>
      </c>
      <c r="P29" s="415">
        <f>SUM(P30:P31)</f>
        <v>0</v>
      </c>
      <c r="Q29" s="234"/>
    </row>
    <row r="30" spans="1:19" ht="15" customHeight="1">
      <c r="A30" s="235"/>
      <c r="B30" s="221"/>
      <c r="C30" s="417"/>
      <c r="D30" s="647" t="s">
        <v>90</v>
      </c>
      <c r="E30" s="647"/>
      <c r="F30" s="647"/>
      <c r="G30" s="415">
        <f>+EA!I15</f>
        <v>579681.57000000007</v>
      </c>
      <c r="H30" s="415">
        <v>596509</v>
      </c>
      <c r="I30" s="221"/>
      <c r="J30" s="221"/>
      <c r="K30" s="417"/>
      <c r="L30" s="416" t="s">
        <v>182</v>
      </c>
      <c r="M30" s="416"/>
      <c r="N30" s="416"/>
      <c r="O30" s="415">
        <v>0</v>
      </c>
      <c r="P30" s="415">
        <v>0</v>
      </c>
      <c r="Q30" s="234"/>
    </row>
    <row r="31" spans="1:19" ht="15" customHeight="1">
      <c r="A31" s="235"/>
      <c r="B31" s="221"/>
      <c r="C31" s="285"/>
      <c r="D31" s="221"/>
      <c r="E31" s="285"/>
      <c r="F31" s="285"/>
      <c r="G31" s="412"/>
      <c r="H31" s="412"/>
      <c r="I31" s="221"/>
      <c r="J31" s="221"/>
      <c r="K31" s="417"/>
      <c r="L31" s="416" t="s">
        <v>184</v>
      </c>
      <c r="M31" s="416"/>
      <c r="N31" s="416"/>
      <c r="O31" s="415">
        <v>0</v>
      </c>
      <c r="P31" s="415">
        <v>0</v>
      </c>
      <c r="Q31" s="234"/>
    </row>
    <row r="32" spans="1:19" ht="15" customHeight="1">
      <c r="A32" s="235"/>
      <c r="B32" s="221"/>
      <c r="C32" s="417"/>
      <c r="D32" s="647" t="s">
        <v>94</v>
      </c>
      <c r="E32" s="647"/>
      <c r="F32" s="647"/>
      <c r="G32" s="415">
        <f>+EA!D30</f>
        <v>0</v>
      </c>
      <c r="H32" s="415">
        <v>0</v>
      </c>
      <c r="I32" s="221"/>
      <c r="J32" s="221"/>
      <c r="K32" s="417"/>
      <c r="L32" s="648" t="s">
        <v>403</v>
      </c>
      <c r="M32" s="648"/>
      <c r="N32" s="648"/>
      <c r="O32" s="415">
        <v>0</v>
      </c>
      <c r="P32" s="415">
        <v>0</v>
      </c>
      <c r="Q32" s="234"/>
    </row>
    <row r="33" spans="1:21" ht="15" customHeight="1">
      <c r="A33" s="235"/>
      <c r="B33" s="221"/>
      <c r="C33" s="417"/>
      <c r="D33" s="647" t="s">
        <v>183</v>
      </c>
      <c r="E33" s="647"/>
      <c r="F33" s="647"/>
      <c r="G33" s="415">
        <f>+EA!D31</f>
        <v>0</v>
      </c>
      <c r="H33" s="415">
        <v>0</v>
      </c>
      <c r="I33" s="221"/>
      <c r="J33" s="221"/>
      <c r="K33" s="412"/>
      <c r="Q33" s="234"/>
    </row>
    <row r="34" spans="1:21" ht="15" customHeight="1">
      <c r="A34" s="235"/>
      <c r="B34" s="221"/>
      <c r="C34" s="417"/>
      <c r="D34" s="647" t="s">
        <v>185</v>
      </c>
      <c r="E34" s="647"/>
      <c r="F34" s="647"/>
      <c r="G34" s="415">
        <f>+EA!I20</f>
        <v>26564345</v>
      </c>
      <c r="H34" s="415">
        <v>15215403</v>
      </c>
      <c r="I34" s="221"/>
      <c r="J34" s="221"/>
      <c r="K34" s="417" t="s">
        <v>68</v>
      </c>
      <c r="L34" s="417"/>
      <c r="M34" s="417"/>
      <c r="N34" s="417"/>
      <c r="O34" s="414">
        <f>O35+O38</f>
        <v>0</v>
      </c>
      <c r="P34" s="414">
        <f>P35+P38</f>
        <v>0</v>
      </c>
      <c r="Q34" s="234"/>
    </row>
    <row r="35" spans="1:21" ht="15" customHeight="1">
      <c r="A35" s="235"/>
      <c r="B35" s="221"/>
      <c r="C35" s="417"/>
      <c r="D35" s="647" t="s">
        <v>99</v>
      </c>
      <c r="E35" s="647"/>
      <c r="F35" s="647"/>
      <c r="G35" s="415">
        <f>+EA!I21</f>
        <v>0</v>
      </c>
      <c r="H35" s="415">
        <v>0</v>
      </c>
      <c r="I35" s="221"/>
      <c r="J35" s="221"/>
      <c r="K35" s="220"/>
      <c r="L35" s="416" t="s">
        <v>186</v>
      </c>
      <c r="M35" s="416"/>
      <c r="N35" s="416"/>
      <c r="O35" s="415">
        <f>SUM(O36:O37)</f>
        <v>0</v>
      </c>
      <c r="P35" s="415">
        <f>SUM(P36:P37)</f>
        <v>0</v>
      </c>
      <c r="Q35" s="234"/>
    </row>
    <row r="36" spans="1:21" ht="15" customHeight="1">
      <c r="A36" s="235"/>
      <c r="B36" s="221"/>
      <c r="C36" s="417"/>
      <c r="D36" s="647" t="s">
        <v>101</v>
      </c>
      <c r="E36" s="647"/>
      <c r="F36" s="647"/>
      <c r="G36" s="415">
        <f>+EA!I22</f>
        <v>0</v>
      </c>
      <c r="H36" s="415">
        <v>0</v>
      </c>
      <c r="I36" s="221"/>
      <c r="J36" s="221"/>
      <c r="K36" s="417"/>
      <c r="L36" s="416" t="s">
        <v>182</v>
      </c>
      <c r="M36" s="416"/>
      <c r="N36" s="416"/>
      <c r="O36" s="415">
        <v>0</v>
      </c>
      <c r="P36" s="415">
        <v>0</v>
      </c>
      <c r="Q36" s="234"/>
    </row>
    <row r="37" spans="1:21" ht="15" customHeight="1">
      <c r="A37" s="235"/>
      <c r="B37" s="221"/>
      <c r="C37" s="417"/>
      <c r="D37" s="647" t="s">
        <v>103</v>
      </c>
      <c r="E37" s="647"/>
      <c r="F37" s="647"/>
      <c r="G37" s="415">
        <f>+EA!I23</f>
        <v>0</v>
      </c>
      <c r="H37" s="415">
        <v>0</v>
      </c>
      <c r="I37" s="221"/>
      <c r="J37" s="220"/>
      <c r="K37" s="417"/>
      <c r="L37" s="416" t="s">
        <v>184</v>
      </c>
      <c r="M37" s="416"/>
      <c r="N37" s="416"/>
      <c r="O37" s="415">
        <v>0</v>
      </c>
      <c r="P37" s="415">
        <v>0</v>
      </c>
      <c r="Q37" s="234"/>
    </row>
    <row r="38" spans="1:21" ht="15" customHeight="1">
      <c r="A38" s="235"/>
      <c r="B38" s="221"/>
      <c r="C38" s="417"/>
      <c r="D38" s="647" t="s">
        <v>104</v>
      </c>
      <c r="E38" s="647"/>
      <c r="F38" s="647"/>
      <c r="G38" s="415">
        <f>+EA!I24</f>
        <v>0</v>
      </c>
      <c r="H38" s="415">
        <v>0</v>
      </c>
      <c r="I38" s="221"/>
      <c r="J38" s="221"/>
      <c r="K38" s="417"/>
      <c r="L38" s="648" t="s">
        <v>404</v>
      </c>
      <c r="M38" s="648"/>
      <c r="N38" s="648"/>
      <c r="O38" s="415">
        <v>0</v>
      </c>
      <c r="P38" s="415">
        <v>0</v>
      </c>
      <c r="Q38" s="234"/>
    </row>
    <row r="39" spans="1:21" ht="15" customHeight="1">
      <c r="A39" s="235"/>
      <c r="B39" s="221"/>
      <c r="C39" s="417"/>
      <c r="D39" s="647" t="s">
        <v>105</v>
      </c>
      <c r="E39" s="647"/>
      <c r="F39" s="647"/>
      <c r="G39" s="415">
        <f>+EA!I25</f>
        <v>0</v>
      </c>
      <c r="H39" s="415">
        <v>0</v>
      </c>
      <c r="I39" s="221"/>
      <c r="J39" s="221"/>
      <c r="K39" s="412"/>
      <c r="Q39" s="234"/>
    </row>
    <row r="40" spans="1:21" ht="15" customHeight="1">
      <c r="A40" s="235"/>
      <c r="B40" s="221"/>
      <c r="C40" s="417"/>
      <c r="D40" s="647" t="s">
        <v>107</v>
      </c>
      <c r="E40" s="647"/>
      <c r="F40" s="647"/>
      <c r="G40" s="415">
        <f>+EA!I26</f>
        <v>0</v>
      </c>
      <c r="H40" s="415">
        <v>0</v>
      </c>
      <c r="I40" s="221"/>
      <c r="J40" s="221"/>
      <c r="K40" s="646" t="s">
        <v>188</v>
      </c>
      <c r="L40" s="646"/>
      <c r="M40" s="646"/>
      <c r="N40" s="646"/>
      <c r="O40" s="414">
        <f>O28-O34</f>
        <v>0</v>
      </c>
      <c r="P40" s="414">
        <f>P28-P34</f>
        <v>0</v>
      </c>
      <c r="Q40" s="234"/>
    </row>
    <row r="41" spans="1:21" ht="15" customHeight="1">
      <c r="A41" s="235"/>
      <c r="B41" s="221"/>
      <c r="C41" s="285"/>
      <c r="D41" s="221"/>
      <c r="E41" s="285"/>
      <c r="F41" s="285"/>
      <c r="G41" s="415"/>
      <c r="H41" s="412"/>
      <c r="I41" s="221"/>
      <c r="J41" s="221"/>
      <c r="Q41" s="234"/>
    </row>
    <row r="42" spans="1:21" ht="15" customHeight="1">
      <c r="A42" s="235"/>
      <c r="B42" s="221"/>
      <c r="C42" s="417"/>
      <c r="D42" s="647" t="s">
        <v>187</v>
      </c>
      <c r="E42" s="647"/>
      <c r="F42" s="647"/>
      <c r="G42" s="415">
        <f>+EA!I28</f>
        <v>0</v>
      </c>
      <c r="H42" s="415">
        <v>0</v>
      </c>
      <c r="I42" s="221"/>
      <c r="J42" s="221"/>
      <c r="Q42" s="234"/>
    </row>
    <row r="43" spans="1:21" ht="15" customHeight="1">
      <c r="A43" s="235"/>
      <c r="B43" s="221"/>
      <c r="C43" s="417"/>
      <c r="D43" s="647" t="s">
        <v>140</v>
      </c>
      <c r="E43" s="647"/>
      <c r="F43" s="647"/>
      <c r="G43" s="415">
        <f>+EA!I29</f>
        <v>0</v>
      </c>
      <c r="H43" s="415">
        <v>0</v>
      </c>
      <c r="I43" s="221"/>
      <c r="J43" s="649" t="s">
        <v>190</v>
      </c>
      <c r="K43" s="649"/>
      <c r="L43" s="649"/>
      <c r="M43" s="649"/>
      <c r="N43" s="649"/>
      <c r="O43" s="418">
        <f>G48+O23+O40</f>
        <v>-9572623.8199999966</v>
      </c>
      <c r="P43" s="418">
        <f>+H48+P40+P23</f>
        <v>2141166</v>
      </c>
      <c r="Q43" s="234"/>
      <c r="S43" s="427"/>
    </row>
    <row r="44" spans="1:21" ht="15" customHeight="1">
      <c r="A44" s="235"/>
      <c r="B44" s="221"/>
      <c r="C44" s="417"/>
      <c r="D44" s="647" t="s">
        <v>114</v>
      </c>
      <c r="E44" s="647"/>
      <c r="F44" s="647"/>
      <c r="G44" s="415">
        <f>+EA!I30</f>
        <v>0</v>
      </c>
      <c r="H44" s="415">
        <v>0</v>
      </c>
      <c r="I44" s="221"/>
      <c r="Q44" s="234"/>
    </row>
    <row r="45" spans="1:21" ht="15" customHeight="1">
      <c r="A45" s="235"/>
      <c r="B45" s="221"/>
      <c r="C45" s="412"/>
      <c r="D45" s="412"/>
      <c r="E45" s="412"/>
      <c r="F45" s="412"/>
      <c r="G45" s="415"/>
      <c r="H45" s="412"/>
      <c r="I45" s="221"/>
      <c r="Q45" s="234"/>
      <c r="S45" s="427"/>
    </row>
    <row r="46" spans="1:21" ht="15" customHeight="1">
      <c r="A46" s="235"/>
      <c r="B46" s="221"/>
      <c r="C46" s="417"/>
      <c r="D46" s="647" t="s">
        <v>202</v>
      </c>
      <c r="E46" s="647"/>
      <c r="F46" s="647"/>
      <c r="G46" s="415">
        <f>+EA!I49</f>
        <v>1024130</v>
      </c>
      <c r="H46" s="415">
        <v>0</v>
      </c>
      <c r="I46" s="221"/>
      <c r="Q46" s="234"/>
      <c r="S46" s="244"/>
      <c r="T46" s="244"/>
      <c r="U46" s="427">
        <f>+S46-T46</f>
        <v>0</v>
      </c>
    </row>
    <row r="47" spans="1:21">
      <c r="A47" s="235"/>
      <c r="B47" s="221"/>
      <c r="C47" s="285"/>
      <c r="D47" s="221"/>
      <c r="E47" s="285"/>
      <c r="F47" s="285"/>
      <c r="G47" s="412"/>
      <c r="H47" s="412"/>
      <c r="I47" s="221"/>
      <c r="J47" s="649" t="s">
        <v>194</v>
      </c>
      <c r="K47" s="649"/>
      <c r="L47" s="649"/>
      <c r="M47" s="649"/>
      <c r="N47" s="649"/>
      <c r="O47" s="418">
        <f>+P48</f>
        <v>11085948</v>
      </c>
      <c r="P47" s="418">
        <v>8944782</v>
      </c>
      <c r="Q47" s="234"/>
      <c r="R47" s="427">
        <f>+O48-ESF!D18</f>
        <v>0</v>
      </c>
      <c r="S47" s="427"/>
    </row>
    <row r="48" spans="1:21" s="422" customFormat="1" ht="18">
      <c r="A48" s="419"/>
      <c r="B48" s="420"/>
      <c r="C48" s="646" t="s">
        <v>189</v>
      </c>
      <c r="D48" s="646"/>
      <c r="E48" s="646"/>
      <c r="F48" s="646"/>
      <c r="G48" s="418">
        <f>G14-G27</f>
        <v>1477860.1800000034</v>
      </c>
      <c r="H48" s="418">
        <f>H14-H27</f>
        <v>9230959</v>
      </c>
      <c r="I48" s="420"/>
      <c r="J48" s="649" t="s">
        <v>195</v>
      </c>
      <c r="K48" s="649"/>
      <c r="L48" s="649"/>
      <c r="M48" s="649"/>
      <c r="N48" s="649"/>
      <c r="O48" s="418">
        <f>ROUND(SUM(O47,O43),0)</f>
        <v>1513324</v>
      </c>
      <c r="P48" s="418">
        <f>+P43+P47</f>
        <v>11085948</v>
      </c>
      <c r="Q48" s="421"/>
      <c r="S48" s="397" t="str">
        <f>IF(O47=ESF!E18," ","ERROR SALDO FINAL 2014")</f>
        <v xml:space="preserve"> </v>
      </c>
    </row>
    <row r="49" spans="1:21" s="422" customFormat="1" ht="18">
      <c r="A49" s="419"/>
      <c r="B49" s="420"/>
      <c r="C49" s="417"/>
      <c r="D49" s="417"/>
      <c r="E49" s="417"/>
      <c r="F49" s="417"/>
      <c r="G49" s="418"/>
      <c r="H49" s="418"/>
      <c r="I49" s="420"/>
      <c r="Q49" s="421"/>
      <c r="S49" s="397" t="str">
        <f>IF(O48=ESF!D18," ","ERROR SALDO FINAL 2015")</f>
        <v xml:space="preserve"> </v>
      </c>
    </row>
    <row r="50" spans="1:21" ht="14.25" customHeight="1">
      <c r="A50" s="257"/>
      <c r="B50" s="258"/>
      <c r="C50" s="423"/>
      <c r="D50" s="423"/>
      <c r="E50" s="423"/>
      <c r="F50" s="423"/>
      <c r="G50" s="424"/>
      <c r="H50" s="424"/>
      <c r="I50" s="258"/>
      <c r="J50" s="264"/>
      <c r="K50" s="264"/>
      <c r="L50" s="264"/>
      <c r="M50" s="264"/>
      <c r="N50" s="264"/>
      <c r="O50" s="264"/>
      <c r="P50" s="264"/>
      <c r="Q50" s="260"/>
      <c r="S50" s="428"/>
      <c r="U50" s="428">
        <f>S50-T50</f>
        <v>0</v>
      </c>
    </row>
    <row r="51" spans="1:21" ht="14.25" customHeight="1">
      <c r="A51" s="221"/>
      <c r="I51" s="221"/>
      <c r="J51" s="221"/>
      <c r="K51" s="412"/>
      <c r="L51" s="412"/>
      <c r="M51" s="412"/>
      <c r="N51" s="412"/>
      <c r="O51" s="413"/>
      <c r="P51" s="413"/>
      <c r="Q51" s="220"/>
    </row>
    <row r="52" spans="1:21" ht="6" customHeight="1">
      <c r="A52" s="221"/>
      <c r="I52" s="221"/>
      <c r="J52" s="220"/>
      <c r="K52" s="220"/>
      <c r="L52" s="220"/>
      <c r="M52" s="220"/>
      <c r="N52" s="220"/>
      <c r="O52" s="220"/>
      <c r="P52" s="220"/>
      <c r="Q52" s="220"/>
    </row>
    <row r="53" spans="1:21" ht="15" customHeight="1">
      <c r="A53" s="220"/>
      <c r="B53" s="237" t="s">
        <v>78</v>
      </c>
      <c r="C53" s="237"/>
      <c r="D53" s="237"/>
      <c r="E53" s="237"/>
      <c r="F53" s="237"/>
      <c r="G53" s="237"/>
      <c r="H53" s="237"/>
      <c r="I53" s="237"/>
      <c r="J53" s="237"/>
      <c r="K53" s="220"/>
      <c r="L53" s="220"/>
      <c r="M53" s="220"/>
      <c r="N53" s="220"/>
      <c r="P53" s="220"/>
      <c r="Q53" s="220"/>
    </row>
    <row r="54" spans="1:21" ht="22.5" customHeight="1">
      <c r="A54" s="220"/>
      <c r="B54" s="237"/>
      <c r="C54" s="261"/>
      <c r="D54" s="262"/>
      <c r="E54" s="262"/>
      <c r="F54" s="220"/>
      <c r="G54" s="263"/>
      <c r="H54" s="261"/>
      <c r="I54" s="262"/>
      <c r="J54" s="262"/>
      <c r="K54" s="220"/>
      <c r="L54" s="220"/>
      <c r="M54" s="220"/>
      <c r="N54" s="220"/>
      <c r="P54" s="220"/>
      <c r="Q54" s="220"/>
    </row>
    <row r="55" spans="1:21" ht="29.25" customHeight="1">
      <c r="A55" s="220"/>
      <c r="B55" s="237"/>
      <c r="C55" s="261"/>
      <c r="D55" s="650"/>
      <c r="E55" s="650"/>
      <c r="F55" s="650"/>
      <c r="G55" s="650"/>
      <c r="H55" s="261"/>
      <c r="I55" s="262"/>
      <c r="J55" s="262"/>
      <c r="K55" s="220"/>
      <c r="L55" s="622"/>
      <c r="M55" s="622"/>
      <c r="N55" s="622"/>
      <c r="O55" s="622"/>
      <c r="P55" s="220"/>
      <c r="Q55" s="220"/>
    </row>
    <row r="56" spans="1:21" ht="14.1" customHeight="1">
      <c r="A56" s="220"/>
      <c r="B56" s="269"/>
      <c r="C56" s="220"/>
      <c r="D56" s="579" t="str">
        <f>+EA!C61</f>
        <v>Arq. Aldo Lima Carrillo</v>
      </c>
      <c r="E56" s="579"/>
      <c r="F56" s="579"/>
      <c r="G56" s="579"/>
      <c r="H56" s="220"/>
      <c r="I56" s="238"/>
      <c r="J56" s="220"/>
      <c r="K56" s="273"/>
      <c r="L56" s="579" t="str">
        <f>+EA!G61</f>
        <v>C.P. Rocío Ramírez Nava</v>
      </c>
      <c r="M56" s="579"/>
      <c r="N56" s="579"/>
      <c r="O56" s="579"/>
      <c r="P56" s="220"/>
      <c r="Q56" s="220"/>
    </row>
    <row r="57" spans="1:21" ht="14.1" customHeight="1">
      <c r="A57" s="220"/>
      <c r="B57" s="271"/>
      <c r="C57" s="220"/>
      <c r="D57" s="578" t="str">
        <f>+EA!C62</f>
        <v>Director General</v>
      </c>
      <c r="E57" s="578"/>
      <c r="F57" s="578"/>
      <c r="G57" s="578"/>
      <c r="H57" s="220"/>
      <c r="I57" s="238"/>
      <c r="J57" s="220"/>
      <c r="L57" s="578" t="str">
        <f>+EA!G62</f>
        <v>Encargada del Depto. Administrativo y de Financiamiento</v>
      </c>
      <c r="M57" s="578"/>
      <c r="N57" s="578"/>
      <c r="O57" s="578"/>
      <c r="P57" s="220"/>
      <c r="Q57" s="220"/>
    </row>
  </sheetData>
  <sheetProtection formatCells="0" selectLockedCells="1"/>
  <customSheetViews>
    <customSheetView guid="{F388B5A1-DF76-4934-8DC7-9C571D76D22E}" scale="90" topLeftCell="B18">
      <selection activeCell="O43" sqref="O43"/>
      <pageMargins left="1.3385826771653544" right="1.3385826771653544" top="0" bottom="0" header="0" footer="0"/>
      <printOptions verticalCentered="1"/>
      <pageSetup scale="50" fitToHeight="0" orientation="landscape" r:id="rId1"/>
    </customSheetView>
    <customSheetView guid="{7CC4DA3F-AD23-4DEB-9CA4-712614517CA7}" scale="90" topLeftCell="B19">
      <selection activeCell="J26" sqref="J26:N26"/>
      <pageMargins left="1.3385826771653544" right="1.3385826771653544" top="0" bottom="0" header="0" footer="0"/>
      <printOptions verticalCentered="1"/>
      <pageSetup scale="50" fitToHeight="0" orientation="landscape" r:id="rId2"/>
    </customSheetView>
    <customSheetView guid="{A19AC32C-BD6E-4E9B-9A51-86B25DA28A61}" scale="90" topLeftCell="B7">
      <selection activeCell="J26" sqref="J26:N26"/>
      <pageMargins left="1.3385826771653544" right="1.3385826771653544" top="0" bottom="0" header="0" footer="0"/>
      <printOptions verticalCentered="1"/>
      <pageSetup scale="50" fitToHeight="0" orientation="landscape" r:id="rId3"/>
    </customSheetView>
  </customSheetViews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50" fitToHeight="0" orientation="landscape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P62"/>
  <sheetViews>
    <sheetView topLeftCell="A29" zoomScale="110" zoomScaleNormal="110" workbookViewId="0">
      <selection activeCell="F44" sqref="F44"/>
    </sheetView>
  </sheetViews>
  <sheetFormatPr baseColWidth="10" defaultRowHeight="11.25"/>
  <cols>
    <col min="1" max="1" width="1.140625" style="73" customWidth="1"/>
    <col min="2" max="3" width="3.7109375" style="74" customWidth="1"/>
    <col min="4" max="4" width="46.42578125" style="74" customWidth="1"/>
    <col min="5" max="10" width="15.7109375" style="74" customWidth="1"/>
    <col min="11" max="11" width="2" style="73" customWidth="1"/>
    <col min="12" max="16384" width="11.42578125" style="74"/>
  </cols>
  <sheetData>
    <row r="1" spans="1:10" s="73" customFormat="1"/>
    <row r="2" spans="1:10">
      <c r="B2" s="663" t="s">
        <v>420</v>
      </c>
      <c r="C2" s="664"/>
      <c r="D2" s="664"/>
      <c r="E2" s="664"/>
      <c r="F2" s="664"/>
      <c r="G2" s="664"/>
      <c r="H2" s="664"/>
      <c r="I2" s="664"/>
      <c r="J2" s="665"/>
    </row>
    <row r="3" spans="1:10">
      <c r="B3" s="666" t="str">
        <f>+EA!C6</f>
        <v>INSTITUTO INMOBILIARIO DE DESARROLLO URBANO Y VIVIENDA DEL ESTADO DE TLAXCALA</v>
      </c>
      <c r="C3" s="667"/>
      <c r="D3" s="667"/>
      <c r="E3" s="667"/>
      <c r="F3" s="667"/>
      <c r="G3" s="667"/>
      <c r="H3" s="667"/>
      <c r="I3" s="667"/>
      <c r="J3" s="668"/>
    </row>
    <row r="4" spans="1:10">
      <c r="B4" s="666" t="s">
        <v>205</v>
      </c>
      <c r="C4" s="667"/>
      <c r="D4" s="667"/>
      <c r="E4" s="667"/>
      <c r="F4" s="667"/>
      <c r="G4" s="667"/>
      <c r="H4" s="667"/>
      <c r="I4" s="667"/>
      <c r="J4" s="668"/>
    </row>
    <row r="5" spans="1:10">
      <c r="B5" s="669" t="str">
        <f>+EA!B71</f>
        <v>Del 1 de enero al 31 de diciembre de 2015</v>
      </c>
      <c r="C5" s="670"/>
      <c r="D5" s="670"/>
      <c r="E5" s="670"/>
      <c r="F5" s="670"/>
      <c r="G5" s="670"/>
      <c r="H5" s="670"/>
      <c r="I5" s="670"/>
      <c r="J5" s="671"/>
    </row>
    <row r="6" spans="1:10" s="73" customFormat="1">
      <c r="A6" s="75"/>
      <c r="B6" s="75"/>
      <c r="C6" s="75"/>
      <c r="D6" s="75"/>
      <c r="F6" s="76"/>
      <c r="G6" s="76"/>
      <c r="H6" s="76"/>
      <c r="I6" s="76"/>
      <c r="J6" s="76"/>
    </row>
    <row r="7" spans="1:10" ht="12" customHeight="1">
      <c r="A7" s="77"/>
      <c r="B7" s="662" t="s">
        <v>206</v>
      </c>
      <c r="C7" s="662"/>
      <c r="D7" s="662"/>
      <c r="E7" s="662" t="s">
        <v>207</v>
      </c>
      <c r="F7" s="662"/>
      <c r="G7" s="662"/>
      <c r="H7" s="662"/>
      <c r="I7" s="662"/>
      <c r="J7" s="661" t="s">
        <v>208</v>
      </c>
    </row>
    <row r="8" spans="1:10" ht="22.5">
      <c r="A8" s="75"/>
      <c r="B8" s="662"/>
      <c r="C8" s="662"/>
      <c r="D8" s="662"/>
      <c r="E8" s="169" t="s">
        <v>209</v>
      </c>
      <c r="F8" s="106" t="s">
        <v>210</v>
      </c>
      <c r="G8" s="169" t="s">
        <v>211</v>
      </c>
      <c r="H8" s="169" t="s">
        <v>212</v>
      </c>
      <c r="I8" s="169" t="s">
        <v>213</v>
      </c>
      <c r="J8" s="661"/>
    </row>
    <row r="9" spans="1:10" ht="12" customHeight="1">
      <c r="A9" s="75"/>
      <c r="B9" s="662"/>
      <c r="C9" s="662"/>
      <c r="D9" s="662"/>
      <c r="E9" s="169" t="s">
        <v>214</v>
      </c>
      <c r="F9" s="169" t="s">
        <v>215</v>
      </c>
      <c r="G9" s="169" t="s">
        <v>216</v>
      </c>
      <c r="H9" s="169" t="s">
        <v>217</v>
      </c>
      <c r="I9" s="169" t="s">
        <v>218</v>
      </c>
      <c r="J9" s="169" t="s">
        <v>232</v>
      </c>
    </row>
    <row r="10" spans="1:10" ht="12" customHeight="1">
      <c r="A10" s="78"/>
      <c r="B10" s="79"/>
      <c r="C10" s="80"/>
      <c r="D10" s="81"/>
      <c r="E10" s="82"/>
      <c r="F10" s="83"/>
      <c r="G10" s="83"/>
      <c r="H10" s="83"/>
      <c r="I10" s="83"/>
      <c r="J10" s="83"/>
    </row>
    <row r="11" spans="1:10" ht="12" customHeight="1">
      <c r="A11" s="78"/>
      <c r="B11" s="658" t="s">
        <v>85</v>
      </c>
      <c r="C11" s="652"/>
      <c r="D11" s="653"/>
      <c r="E11" s="98">
        <v>0</v>
      </c>
      <c r="F11" s="98">
        <v>0</v>
      </c>
      <c r="G11" s="98">
        <f>+E11+F11</f>
        <v>0</v>
      </c>
      <c r="H11" s="98">
        <v>0</v>
      </c>
      <c r="I11" s="98">
        <v>0</v>
      </c>
      <c r="J11" s="98">
        <f>+I11-E11</f>
        <v>0</v>
      </c>
    </row>
    <row r="12" spans="1:10" ht="12" customHeight="1">
      <c r="A12" s="78"/>
      <c r="B12" s="658" t="s">
        <v>199</v>
      </c>
      <c r="C12" s="652"/>
      <c r="D12" s="653"/>
      <c r="E12" s="98">
        <v>0</v>
      </c>
      <c r="F12" s="98">
        <v>0</v>
      </c>
      <c r="G12" s="98">
        <f t="shared" ref="G12:G24" si="0">+E12+F12</f>
        <v>0</v>
      </c>
      <c r="H12" s="98">
        <v>0</v>
      </c>
      <c r="I12" s="98">
        <v>0</v>
      </c>
      <c r="J12" s="98">
        <f t="shared" ref="J12:J21" si="1">+I12-E12</f>
        <v>0</v>
      </c>
    </row>
    <row r="13" spans="1:10" ht="12" customHeight="1">
      <c r="A13" s="78"/>
      <c r="B13" s="658" t="s">
        <v>89</v>
      </c>
      <c r="C13" s="652"/>
      <c r="D13" s="653"/>
      <c r="E13" s="98">
        <v>0</v>
      </c>
      <c r="F13" s="98">
        <v>0</v>
      </c>
      <c r="G13" s="98">
        <f t="shared" si="0"/>
        <v>0</v>
      </c>
      <c r="H13" s="98">
        <v>0</v>
      </c>
      <c r="I13" s="98">
        <v>0</v>
      </c>
      <c r="J13" s="98">
        <f t="shared" si="1"/>
        <v>0</v>
      </c>
    </row>
    <row r="14" spans="1:10" ht="12" customHeight="1">
      <c r="A14" s="78"/>
      <c r="B14" s="658" t="s">
        <v>91</v>
      </c>
      <c r="C14" s="652"/>
      <c r="D14" s="653"/>
      <c r="E14" s="98">
        <v>0</v>
      </c>
      <c r="F14" s="439">
        <f>+EA!D16</f>
        <v>12510</v>
      </c>
      <c r="G14" s="439">
        <f t="shared" si="0"/>
        <v>12510</v>
      </c>
      <c r="H14" s="439">
        <f>G14</f>
        <v>12510</v>
      </c>
      <c r="I14" s="439">
        <f>H14</f>
        <v>12510</v>
      </c>
      <c r="J14" s="98">
        <f t="shared" si="1"/>
        <v>12510</v>
      </c>
    </row>
    <row r="15" spans="1:10" ht="12" customHeight="1">
      <c r="A15" s="78"/>
      <c r="B15" s="658" t="s">
        <v>219</v>
      </c>
      <c r="C15" s="652"/>
      <c r="D15" s="653"/>
      <c r="E15" s="98">
        <f>+E16+E17</f>
        <v>0</v>
      </c>
      <c r="F15" s="439">
        <f>+F16+F17</f>
        <v>26783.01</v>
      </c>
      <c r="G15" s="439">
        <f>+G16+G17</f>
        <v>26783.01</v>
      </c>
      <c r="H15" s="439">
        <f>+H16+H17</f>
        <v>26783.01</v>
      </c>
      <c r="I15" s="439">
        <f>+I16+I17</f>
        <v>26783.01</v>
      </c>
      <c r="J15" s="439">
        <f t="shared" si="1"/>
        <v>26783.01</v>
      </c>
    </row>
    <row r="16" spans="1:10" ht="12" customHeight="1">
      <c r="A16" s="78"/>
      <c r="B16" s="85"/>
      <c r="C16" s="652" t="s">
        <v>220</v>
      </c>
      <c r="D16" s="653"/>
      <c r="E16" s="98">
        <v>0</v>
      </c>
      <c r="F16" s="439">
        <f>+EA!D17</f>
        <v>26783.01</v>
      </c>
      <c r="G16" s="439">
        <f>+E16+F16</f>
        <v>26783.01</v>
      </c>
      <c r="H16" s="439">
        <f>G16</f>
        <v>26783.01</v>
      </c>
      <c r="I16" s="439">
        <f>H16</f>
        <v>26783.01</v>
      </c>
      <c r="J16" s="439">
        <f>+I16-E16</f>
        <v>26783.01</v>
      </c>
    </row>
    <row r="17" spans="1:16" ht="12" customHeight="1">
      <c r="A17" s="78"/>
      <c r="B17" s="85"/>
      <c r="C17" s="652" t="s">
        <v>221</v>
      </c>
      <c r="D17" s="653"/>
      <c r="E17" s="98">
        <v>0</v>
      </c>
      <c r="F17" s="439"/>
      <c r="G17" s="439">
        <f t="shared" si="0"/>
        <v>0</v>
      </c>
      <c r="H17" s="439">
        <v>0</v>
      </c>
      <c r="I17" s="439">
        <f>H17</f>
        <v>0</v>
      </c>
      <c r="J17" s="98">
        <f t="shared" si="1"/>
        <v>0</v>
      </c>
      <c r="P17" s="435"/>
    </row>
    <row r="18" spans="1:16" ht="12" customHeight="1">
      <c r="A18" s="78"/>
      <c r="B18" s="658" t="s">
        <v>222</v>
      </c>
      <c r="C18" s="652"/>
      <c r="D18" s="653"/>
      <c r="E18" s="98">
        <f>+E19+E20</f>
        <v>0</v>
      </c>
      <c r="F18" s="439">
        <f>+EA!D18</f>
        <v>530512</v>
      </c>
      <c r="G18" s="439">
        <f>+E18+F18</f>
        <v>530512</v>
      </c>
      <c r="H18" s="439">
        <f>G18</f>
        <v>530512</v>
      </c>
      <c r="I18" s="439">
        <f>H18</f>
        <v>530512</v>
      </c>
      <c r="J18" s="439">
        <f t="shared" si="1"/>
        <v>530512</v>
      </c>
      <c r="P18" s="435"/>
    </row>
    <row r="19" spans="1:16" ht="12" customHeight="1">
      <c r="A19" s="78"/>
      <c r="B19" s="85"/>
      <c r="C19" s="652" t="s">
        <v>220</v>
      </c>
      <c r="D19" s="653"/>
      <c r="E19" s="98">
        <v>0</v>
      </c>
      <c r="F19" s="439">
        <v>0</v>
      </c>
      <c r="G19" s="439">
        <f>+E19+F19</f>
        <v>0</v>
      </c>
      <c r="H19" s="439">
        <v>0</v>
      </c>
      <c r="I19" s="439">
        <v>0</v>
      </c>
      <c r="J19" s="439">
        <f>+I19-E19</f>
        <v>0</v>
      </c>
      <c r="P19" s="435"/>
    </row>
    <row r="20" spans="1:16" ht="12" customHeight="1">
      <c r="A20" s="78"/>
      <c r="B20" s="85"/>
      <c r="C20" s="652" t="s">
        <v>221</v>
      </c>
      <c r="D20" s="653"/>
      <c r="E20" s="98">
        <v>0</v>
      </c>
      <c r="F20" s="98">
        <v>0</v>
      </c>
      <c r="G20" s="98">
        <f t="shared" si="0"/>
        <v>0</v>
      </c>
      <c r="H20" s="98">
        <v>0</v>
      </c>
      <c r="I20" s="98">
        <v>0</v>
      </c>
      <c r="J20" s="98">
        <f t="shared" si="1"/>
        <v>0</v>
      </c>
      <c r="P20" s="435"/>
    </row>
    <row r="21" spans="1:16" ht="12" customHeight="1">
      <c r="A21" s="78"/>
      <c r="B21" s="658" t="s">
        <v>223</v>
      </c>
      <c r="C21" s="652"/>
      <c r="D21" s="653"/>
      <c r="E21" s="98">
        <v>0</v>
      </c>
      <c r="F21" s="98">
        <v>0</v>
      </c>
      <c r="G21" s="98">
        <f t="shared" si="0"/>
        <v>0</v>
      </c>
      <c r="H21" s="98">
        <v>0</v>
      </c>
      <c r="I21" s="98">
        <v>0</v>
      </c>
      <c r="J21" s="98">
        <f t="shared" si="1"/>
        <v>0</v>
      </c>
      <c r="M21" s="435"/>
      <c r="P21" s="435"/>
    </row>
    <row r="22" spans="1:16" ht="12" customHeight="1">
      <c r="A22" s="78"/>
      <c r="B22" s="658" t="s">
        <v>102</v>
      </c>
      <c r="C22" s="652"/>
      <c r="D22" s="653"/>
      <c r="E22" s="439">
        <v>20616000</v>
      </c>
      <c r="F22" s="439">
        <f>-1050000+2250000</f>
        <v>1200000</v>
      </c>
      <c r="G22" s="439">
        <f>+E22+F22</f>
        <v>21816000</v>
      </c>
      <c r="H22" s="439">
        <f>G22</f>
        <v>21816000</v>
      </c>
      <c r="I22" s="439">
        <f>H22</f>
        <v>21816000</v>
      </c>
      <c r="J22" s="439">
        <f>+I22-E22</f>
        <v>1200000</v>
      </c>
      <c r="P22" s="435"/>
    </row>
    <row r="23" spans="1:16" ht="12" customHeight="1">
      <c r="A23" s="86"/>
      <c r="B23" s="658" t="s">
        <v>224</v>
      </c>
      <c r="C23" s="652"/>
      <c r="D23" s="653"/>
      <c r="E23" s="98">
        <v>0</v>
      </c>
      <c r="F23" s="439">
        <v>11225145</v>
      </c>
      <c r="G23" s="439">
        <f>+E23+F23</f>
        <v>11225145</v>
      </c>
      <c r="H23" s="439">
        <f>+G23</f>
        <v>11225145</v>
      </c>
      <c r="I23" s="439">
        <f>+G23</f>
        <v>11225145</v>
      </c>
      <c r="J23" s="439">
        <f>+I23-E23</f>
        <v>11225145</v>
      </c>
      <c r="P23" s="435"/>
    </row>
    <row r="24" spans="1:16" ht="12" customHeight="1">
      <c r="A24" s="78"/>
      <c r="B24" s="658" t="s">
        <v>225</v>
      </c>
      <c r="C24" s="652"/>
      <c r="D24" s="653"/>
      <c r="E24" s="98">
        <v>0</v>
      </c>
      <c r="F24" s="98">
        <v>0</v>
      </c>
      <c r="G24" s="98">
        <f t="shared" si="0"/>
        <v>0</v>
      </c>
      <c r="H24" s="98">
        <v>0</v>
      </c>
      <c r="I24" s="98">
        <v>0</v>
      </c>
      <c r="J24" s="98">
        <f>+I24-E24</f>
        <v>0</v>
      </c>
      <c r="P24" s="435"/>
    </row>
    <row r="25" spans="1:16" ht="12" customHeight="1">
      <c r="A25" s="78"/>
      <c r="B25" s="87"/>
      <c r="C25" s="88"/>
      <c r="D25" s="89"/>
      <c r="E25" s="90"/>
      <c r="F25" s="91"/>
      <c r="G25" s="91"/>
      <c r="H25" s="91"/>
      <c r="I25" s="91"/>
      <c r="J25" s="91"/>
      <c r="P25" s="435"/>
    </row>
    <row r="26" spans="1:16" ht="12" customHeight="1">
      <c r="A26" s="75"/>
      <c r="B26" s="92"/>
      <c r="C26" s="93"/>
      <c r="D26" s="94" t="s">
        <v>226</v>
      </c>
      <c r="E26" s="439">
        <f>SUM(E11+E12+E13+E14+E15+E18+E21+E22+E23+E24)</f>
        <v>20616000</v>
      </c>
      <c r="F26" s="439">
        <f>SUM(F11+F12+F13+F14+F15+F18+F21+F22+F23+F24)</f>
        <v>12994950.01</v>
      </c>
      <c r="G26" s="439">
        <f>SUM(G11+G12+G13+G14+G15+G18+G21+G22+G23+G24)</f>
        <v>33610950.010000005</v>
      </c>
      <c r="H26" s="439">
        <f>SUM(H11+H12+H13+H14+H15+H18+H21+H22+H23+H24)</f>
        <v>33610950.010000005</v>
      </c>
      <c r="I26" s="439">
        <f>SUM(I11+I12+I13+I14+I15+I18+I21+I22+I23+I24)</f>
        <v>33610950.010000005</v>
      </c>
      <c r="J26" s="659">
        <f>J23+J22+J24+J18+J15+J14+J13+J12+J11</f>
        <v>12994950.01</v>
      </c>
      <c r="L26" s="434"/>
      <c r="N26" s="435"/>
      <c r="P26" s="435"/>
    </row>
    <row r="27" spans="1:16" ht="12" customHeight="1">
      <c r="A27" s="78"/>
      <c r="B27" s="95"/>
      <c r="C27" s="95"/>
      <c r="D27" s="95"/>
      <c r="E27" s="95"/>
      <c r="F27" s="95"/>
      <c r="G27" s="95"/>
      <c r="H27" s="656" t="s">
        <v>405</v>
      </c>
      <c r="I27" s="657"/>
      <c r="J27" s="660"/>
      <c r="L27" s="434"/>
      <c r="P27" s="435"/>
    </row>
    <row r="28" spans="1:16" ht="12" customHeight="1">
      <c r="A28" s="75"/>
      <c r="B28" s="75"/>
      <c r="C28" s="75"/>
      <c r="D28" s="75"/>
      <c r="E28" s="76"/>
      <c r="F28" s="76"/>
      <c r="G28" s="76"/>
      <c r="H28" s="76"/>
      <c r="I28" s="76"/>
      <c r="J28" s="76"/>
      <c r="L28" s="434"/>
      <c r="P28" s="435"/>
    </row>
    <row r="29" spans="1:16" ht="12" customHeight="1">
      <c r="A29" s="75"/>
      <c r="B29" s="661" t="s">
        <v>227</v>
      </c>
      <c r="C29" s="661"/>
      <c r="D29" s="661"/>
      <c r="E29" s="662" t="s">
        <v>207</v>
      </c>
      <c r="F29" s="662"/>
      <c r="G29" s="662"/>
      <c r="H29" s="662"/>
      <c r="I29" s="662"/>
      <c r="J29" s="661" t="s">
        <v>208</v>
      </c>
      <c r="P29" s="435"/>
    </row>
    <row r="30" spans="1:16" ht="22.5">
      <c r="A30" s="75"/>
      <c r="B30" s="661"/>
      <c r="C30" s="661"/>
      <c r="D30" s="661"/>
      <c r="E30" s="169" t="s">
        <v>209</v>
      </c>
      <c r="F30" s="106" t="s">
        <v>210</v>
      </c>
      <c r="G30" s="169" t="s">
        <v>211</v>
      </c>
      <c r="H30" s="169" t="s">
        <v>212</v>
      </c>
      <c r="I30" s="169" t="s">
        <v>213</v>
      </c>
      <c r="J30" s="661"/>
      <c r="P30" s="435"/>
    </row>
    <row r="31" spans="1:16" ht="12" customHeight="1">
      <c r="A31" s="75"/>
      <c r="B31" s="661"/>
      <c r="C31" s="661"/>
      <c r="D31" s="661"/>
      <c r="E31" s="169" t="s">
        <v>214</v>
      </c>
      <c r="F31" s="169" t="s">
        <v>215</v>
      </c>
      <c r="G31" s="169" t="s">
        <v>216</v>
      </c>
      <c r="H31" s="169" t="s">
        <v>217</v>
      </c>
      <c r="I31" s="169" t="s">
        <v>218</v>
      </c>
      <c r="J31" s="169" t="s">
        <v>232</v>
      </c>
      <c r="P31" s="435"/>
    </row>
    <row r="32" spans="1:16" ht="12" customHeight="1">
      <c r="A32" s="78"/>
      <c r="B32" s="79"/>
      <c r="C32" s="80"/>
      <c r="D32" s="81"/>
      <c r="E32" s="83"/>
      <c r="F32" s="83"/>
      <c r="G32" s="83"/>
      <c r="H32" s="83"/>
      <c r="I32" s="83"/>
      <c r="J32" s="83"/>
      <c r="O32" s="464"/>
    </row>
    <row r="33" spans="1:16" ht="12" customHeight="1">
      <c r="A33" s="78"/>
      <c r="B33" s="96" t="s">
        <v>228</v>
      </c>
      <c r="C33" s="97"/>
      <c r="D33" s="107"/>
      <c r="E33" s="436">
        <f>+E34+E35+E36+E37+E40+E43+E44</f>
        <v>20616000</v>
      </c>
      <c r="F33" s="436">
        <f t="shared" ref="F33:J33" si="2">+F34+F35+F36+F37+F40+F43+F44</f>
        <v>12994950.01</v>
      </c>
      <c r="G33" s="436">
        <f t="shared" si="2"/>
        <v>33610950.010000005</v>
      </c>
      <c r="H33" s="436">
        <f t="shared" si="2"/>
        <v>33610950.010000005</v>
      </c>
      <c r="I33" s="436">
        <f t="shared" si="2"/>
        <v>33610950.010000005</v>
      </c>
      <c r="J33" s="436">
        <f t="shared" si="2"/>
        <v>12994950.01</v>
      </c>
      <c r="N33" s="434"/>
      <c r="P33" s="435"/>
    </row>
    <row r="34" spans="1:16" ht="12" customHeight="1">
      <c r="A34" s="78"/>
      <c r="B34" s="85"/>
      <c r="C34" s="652" t="s">
        <v>85</v>
      </c>
      <c r="D34" s="653"/>
      <c r="E34" s="98">
        <v>0</v>
      </c>
      <c r="F34" s="98">
        <v>0</v>
      </c>
      <c r="G34" s="439">
        <f>+E34+F34</f>
        <v>0</v>
      </c>
      <c r="H34" s="98">
        <v>0</v>
      </c>
      <c r="I34" s="98">
        <v>0</v>
      </c>
      <c r="J34" s="98">
        <f>+I34-E34</f>
        <v>0</v>
      </c>
      <c r="N34" s="434"/>
    </row>
    <row r="35" spans="1:16" ht="12" customHeight="1">
      <c r="A35" s="78"/>
      <c r="B35" s="85"/>
      <c r="C35" s="652" t="s">
        <v>89</v>
      </c>
      <c r="D35" s="653"/>
      <c r="E35" s="98">
        <v>0</v>
      </c>
      <c r="F35" s="98">
        <v>0</v>
      </c>
      <c r="G35" s="439">
        <f t="shared" ref="G35:G48" si="3">+E35+F35</f>
        <v>0</v>
      </c>
      <c r="H35" s="98">
        <v>0</v>
      </c>
      <c r="I35" s="98">
        <v>0</v>
      </c>
      <c r="J35" s="98">
        <f t="shared" ref="J35:J52" si="4">+I35-E35</f>
        <v>0</v>
      </c>
      <c r="N35" s="434"/>
      <c r="P35" s="463"/>
    </row>
    <row r="36" spans="1:16" ht="12" customHeight="1">
      <c r="A36" s="78"/>
      <c r="B36" s="85"/>
      <c r="C36" s="652" t="s">
        <v>91</v>
      </c>
      <c r="D36" s="653"/>
      <c r="E36" s="98">
        <v>0</v>
      </c>
      <c r="F36" s="439">
        <f>+EA!D16</f>
        <v>12510</v>
      </c>
      <c r="G36" s="439">
        <f t="shared" si="3"/>
        <v>12510</v>
      </c>
      <c r="H36" s="439">
        <f>G36</f>
        <v>12510</v>
      </c>
      <c r="I36" s="439">
        <f>H36</f>
        <v>12510</v>
      </c>
      <c r="J36" s="439">
        <f t="shared" si="4"/>
        <v>12510</v>
      </c>
      <c r="N36" s="434"/>
      <c r="P36" s="435"/>
    </row>
    <row r="37" spans="1:16" ht="12" customHeight="1">
      <c r="A37" s="78"/>
      <c r="B37" s="85"/>
      <c r="C37" s="652" t="s">
        <v>219</v>
      </c>
      <c r="D37" s="653"/>
      <c r="E37" s="98">
        <f>+E38+E39</f>
        <v>0</v>
      </c>
      <c r="F37" s="439">
        <f>+F38+F39</f>
        <v>26783.01</v>
      </c>
      <c r="G37" s="439">
        <f>+E37+F37</f>
        <v>26783.01</v>
      </c>
      <c r="H37" s="439">
        <f>+H38+H39</f>
        <v>26783.01</v>
      </c>
      <c r="I37" s="439">
        <f>H37</f>
        <v>26783.01</v>
      </c>
      <c r="J37" s="439">
        <f t="shared" si="4"/>
        <v>26783.01</v>
      </c>
      <c r="N37" s="434"/>
      <c r="P37" s="435"/>
    </row>
    <row r="38" spans="1:16" ht="12" customHeight="1">
      <c r="A38" s="78"/>
      <c r="B38" s="85"/>
      <c r="C38" s="108"/>
      <c r="D38" s="99" t="s">
        <v>220</v>
      </c>
      <c r="E38" s="98">
        <v>0</v>
      </c>
      <c r="F38" s="439">
        <f>+EA!D17</f>
        <v>26783.01</v>
      </c>
      <c r="G38" s="439">
        <f>+E38+F38</f>
        <v>26783.01</v>
      </c>
      <c r="H38" s="439">
        <f>G38</f>
        <v>26783.01</v>
      </c>
      <c r="I38" s="439">
        <f>H38</f>
        <v>26783.01</v>
      </c>
      <c r="J38" s="439">
        <f t="shared" si="4"/>
        <v>26783.01</v>
      </c>
      <c r="N38" s="434"/>
      <c r="P38" s="435"/>
    </row>
    <row r="39" spans="1:16" ht="12" customHeight="1">
      <c r="A39" s="78"/>
      <c r="B39" s="85"/>
      <c r="C39" s="108"/>
      <c r="D39" s="99" t="s">
        <v>221</v>
      </c>
      <c r="E39" s="98">
        <v>0</v>
      </c>
      <c r="F39" s="439"/>
      <c r="G39" s="439">
        <f>+E39+F39</f>
        <v>0</v>
      </c>
      <c r="H39" s="439">
        <f>G39</f>
        <v>0</v>
      </c>
      <c r="I39" s="439">
        <f>H39</f>
        <v>0</v>
      </c>
      <c r="J39" s="439">
        <f t="shared" si="4"/>
        <v>0</v>
      </c>
      <c r="N39" s="434"/>
      <c r="P39" s="435"/>
    </row>
    <row r="40" spans="1:16" ht="12" customHeight="1">
      <c r="A40" s="78"/>
      <c r="B40" s="85"/>
      <c r="C40" s="652" t="s">
        <v>222</v>
      </c>
      <c r="D40" s="653"/>
      <c r="E40" s="98">
        <f>+E41+E42</f>
        <v>0</v>
      </c>
      <c r="F40" s="439">
        <f>+F41+F42</f>
        <v>530512</v>
      </c>
      <c r="G40" s="439">
        <f>+G41+G42</f>
        <v>530512</v>
      </c>
      <c r="H40" s="439">
        <f>+H41+H42</f>
        <v>530512</v>
      </c>
      <c r="I40" s="439">
        <f>+I41+I42</f>
        <v>530512</v>
      </c>
      <c r="J40" s="439">
        <f t="shared" si="4"/>
        <v>530512</v>
      </c>
      <c r="P40" s="435"/>
    </row>
    <row r="41" spans="1:16" ht="12" customHeight="1">
      <c r="A41" s="78"/>
      <c r="B41" s="85"/>
      <c r="C41" s="108"/>
      <c r="D41" s="99" t="s">
        <v>220</v>
      </c>
      <c r="E41" s="98">
        <v>0</v>
      </c>
      <c r="F41" s="439">
        <f>+EA!D18</f>
        <v>530512</v>
      </c>
      <c r="G41" s="439">
        <f t="shared" si="3"/>
        <v>530512</v>
      </c>
      <c r="H41" s="439">
        <f>G41</f>
        <v>530512</v>
      </c>
      <c r="I41" s="439">
        <f>H41</f>
        <v>530512</v>
      </c>
      <c r="J41" s="439">
        <f t="shared" si="4"/>
        <v>530512</v>
      </c>
      <c r="P41" s="435"/>
    </row>
    <row r="42" spans="1:16" ht="12" customHeight="1">
      <c r="A42" s="78"/>
      <c r="B42" s="85"/>
      <c r="C42" s="108"/>
      <c r="D42" s="99" t="s">
        <v>221</v>
      </c>
      <c r="E42" s="98">
        <v>0</v>
      </c>
      <c r="F42" s="98">
        <v>0</v>
      </c>
      <c r="G42" s="439">
        <f t="shared" si="3"/>
        <v>0</v>
      </c>
      <c r="H42" s="439">
        <v>0</v>
      </c>
      <c r="I42" s="439">
        <v>0</v>
      </c>
      <c r="J42" s="439">
        <f t="shared" si="4"/>
        <v>0</v>
      </c>
      <c r="P42" s="435"/>
    </row>
    <row r="43" spans="1:16" ht="12" customHeight="1">
      <c r="A43" s="78"/>
      <c r="B43" s="85"/>
      <c r="C43" s="652" t="s">
        <v>102</v>
      </c>
      <c r="D43" s="653"/>
      <c r="E43" s="439">
        <v>20616000</v>
      </c>
      <c r="F43" s="439">
        <f>-1050000+2250000</f>
        <v>1200000</v>
      </c>
      <c r="G43" s="439">
        <f>+E43+F43</f>
        <v>21816000</v>
      </c>
      <c r="H43" s="439">
        <f>G43</f>
        <v>21816000</v>
      </c>
      <c r="I43" s="439">
        <f>G43</f>
        <v>21816000</v>
      </c>
      <c r="J43" s="439">
        <f>I43-E43</f>
        <v>1200000</v>
      </c>
      <c r="P43" s="464"/>
    </row>
    <row r="44" spans="1:16" ht="12" customHeight="1">
      <c r="A44" s="78"/>
      <c r="B44" s="85"/>
      <c r="C44" s="652" t="s">
        <v>224</v>
      </c>
      <c r="D44" s="653"/>
      <c r="E44" s="98">
        <v>0</v>
      </c>
      <c r="F44" s="439">
        <v>11225145</v>
      </c>
      <c r="G44" s="439">
        <f>+E44+F44</f>
        <v>11225145</v>
      </c>
      <c r="H44" s="439">
        <f>G44</f>
        <v>11225145</v>
      </c>
      <c r="I44" s="439">
        <f>H44</f>
        <v>11225145</v>
      </c>
      <c r="J44" s="439">
        <f t="shared" si="4"/>
        <v>11225145</v>
      </c>
      <c r="P44" s="464"/>
    </row>
    <row r="45" spans="1:16" ht="12" customHeight="1">
      <c r="A45" s="78"/>
      <c r="B45" s="85"/>
      <c r="C45" s="108"/>
      <c r="D45" s="99"/>
      <c r="E45" s="98"/>
      <c r="F45" s="98"/>
      <c r="G45" s="84"/>
      <c r="H45" s="98"/>
      <c r="I45" s="98"/>
      <c r="J45" s="84"/>
      <c r="P45" s="464"/>
    </row>
    <row r="46" spans="1:16" ht="12" customHeight="1">
      <c r="A46" s="78"/>
      <c r="B46" s="96" t="s">
        <v>229</v>
      </c>
      <c r="C46" s="97"/>
      <c r="D46" s="99"/>
      <c r="E46" s="111">
        <f>+E47+E48+E49</f>
        <v>0</v>
      </c>
      <c r="F46" s="111">
        <f>+F47+F48+F49</f>
        <v>0</v>
      </c>
      <c r="G46" s="111">
        <f>+G47+G48+G49</f>
        <v>0</v>
      </c>
      <c r="H46" s="111">
        <f>+H47+H48+H49</f>
        <v>0</v>
      </c>
      <c r="I46" s="111">
        <f>+I47+I48+I49</f>
        <v>0</v>
      </c>
      <c r="J46" s="111">
        <f>+I46-E46</f>
        <v>0</v>
      </c>
    </row>
    <row r="47" spans="1:16" ht="12" customHeight="1">
      <c r="A47" s="78"/>
      <c r="B47" s="96"/>
      <c r="C47" s="652" t="s">
        <v>199</v>
      </c>
      <c r="D47" s="653"/>
      <c r="E47" s="98">
        <v>0</v>
      </c>
      <c r="F47" s="98">
        <v>0</v>
      </c>
      <c r="G47" s="98">
        <f t="shared" si="3"/>
        <v>0</v>
      </c>
      <c r="H47" s="98">
        <v>0</v>
      </c>
      <c r="I47" s="98">
        <v>0</v>
      </c>
      <c r="J47" s="98">
        <f t="shared" si="4"/>
        <v>0</v>
      </c>
    </row>
    <row r="48" spans="1:16" ht="12" customHeight="1">
      <c r="A48" s="78"/>
      <c r="B48" s="85"/>
      <c r="C48" s="652" t="s">
        <v>223</v>
      </c>
      <c r="D48" s="653"/>
      <c r="E48" s="98">
        <v>0</v>
      </c>
      <c r="F48" s="98">
        <v>0</v>
      </c>
      <c r="G48" s="98">
        <f t="shared" si="3"/>
        <v>0</v>
      </c>
      <c r="H48" s="98">
        <v>0</v>
      </c>
      <c r="I48" s="98">
        <v>0</v>
      </c>
      <c r="J48" s="98">
        <f t="shared" si="4"/>
        <v>0</v>
      </c>
      <c r="N48" s="465"/>
      <c r="P48" s="463"/>
    </row>
    <row r="49" spans="1:11" ht="12" customHeight="1">
      <c r="A49" s="78"/>
      <c r="B49" s="85"/>
      <c r="C49" s="652" t="s">
        <v>224</v>
      </c>
      <c r="D49" s="653"/>
      <c r="E49" s="98">
        <v>0</v>
      </c>
      <c r="F49" s="98">
        <v>0</v>
      </c>
      <c r="G49" s="98">
        <f>+E49+F49</f>
        <v>0</v>
      </c>
      <c r="H49" s="98">
        <v>0</v>
      </c>
      <c r="I49" s="98">
        <v>0</v>
      </c>
      <c r="J49" s="98">
        <f t="shared" si="4"/>
        <v>0</v>
      </c>
    </row>
    <row r="50" spans="1:11" s="103" customFormat="1" ht="12" customHeight="1">
      <c r="A50" s="75"/>
      <c r="B50" s="100"/>
      <c r="C50" s="109"/>
      <c r="D50" s="110"/>
      <c r="E50" s="101"/>
      <c r="F50" s="101"/>
      <c r="G50" s="101"/>
      <c r="H50" s="101"/>
      <c r="I50" s="101"/>
      <c r="J50" s="101"/>
      <c r="K50" s="102"/>
    </row>
    <row r="51" spans="1:11" ht="12" customHeight="1">
      <c r="A51" s="78"/>
      <c r="B51" s="96" t="s">
        <v>230</v>
      </c>
      <c r="C51" s="104"/>
      <c r="D51" s="99"/>
      <c r="E51" s="111">
        <f>+E52</f>
        <v>0</v>
      </c>
      <c r="F51" s="111">
        <f>+F52</f>
        <v>0</v>
      </c>
      <c r="G51" s="111">
        <f>+G52</f>
        <v>0</v>
      </c>
      <c r="H51" s="111">
        <f>+H52</f>
        <v>0</v>
      </c>
      <c r="I51" s="111">
        <f>+I52</f>
        <v>0</v>
      </c>
      <c r="J51" s="111">
        <f>+I51-E51</f>
        <v>0</v>
      </c>
    </row>
    <row r="52" spans="1:11" ht="12" customHeight="1">
      <c r="A52" s="78"/>
      <c r="B52" s="85"/>
      <c r="C52" s="652" t="s">
        <v>225</v>
      </c>
      <c r="D52" s="653"/>
      <c r="E52" s="98">
        <v>0</v>
      </c>
      <c r="F52" s="98">
        <v>0</v>
      </c>
      <c r="G52" s="98">
        <f t="shared" ref="G52" si="5">+E52+F52</f>
        <v>0</v>
      </c>
      <c r="H52" s="98">
        <v>0</v>
      </c>
      <c r="I52" s="98">
        <v>0</v>
      </c>
      <c r="J52" s="98">
        <f t="shared" si="4"/>
        <v>0</v>
      </c>
    </row>
    <row r="53" spans="1:11" ht="12" customHeight="1">
      <c r="A53" s="78"/>
      <c r="B53" s="87"/>
      <c r="C53" s="88"/>
      <c r="D53" s="89"/>
      <c r="E53" s="91"/>
      <c r="F53" s="91"/>
      <c r="G53" s="91"/>
      <c r="H53" s="91"/>
      <c r="I53" s="91"/>
      <c r="J53" s="91"/>
    </row>
    <row r="54" spans="1:11" ht="12" customHeight="1">
      <c r="A54" s="75"/>
      <c r="B54" s="92"/>
      <c r="C54" s="93"/>
      <c r="D54" s="105" t="s">
        <v>226</v>
      </c>
      <c r="E54" s="439">
        <f>+E34+E35+E36+E37+E40+E43+E44+E46+E51</f>
        <v>20616000</v>
      </c>
      <c r="F54" s="439">
        <f t="shared" ref="F54:H54" si="6">+F34+F35+F36+F37+F40+F43+F44+F46+F51</f>
        <v>12994950.01</v>
      </c>
      <c r="G54" s="439">
        <f>+G34+G35+G36+G37+G40+G43+G44+G46+G51</f>
        <v>33610950.010000005</v>
      </c>
      <c r="H54" s="439">
        <f t="shared" si="6"/>
        <v>33610950.010000005</v>
      </c>
      <c r="I54" s="439">
        <f>+I34+I35+I36+I37+I40+I43+I44+I46+I51</f>
        <v>33610950.010000005</v>
      </c>
      <c r="J54" s="654">
        <f>+J33+J46+J51</f>
        <v>12994950.01</v>
      </c>
    </row>
    <row r="55" spans="1:11">
      <c r="A55" s="78"/>
      <c r="B55" s="95"/>
      <c r="C55" s="95"/>
      <c r="D55" s="95"/>
      <c r="E55" s="95"/>
      <c r="F55" s="95"/>
      <c r="G55" s="95"/>
      <c r="H55" s="656" t="s">
        <v>405</v>
      </c>
      <c r="I55" s="657"/>
      <c r="J55" s="655"/>
    </row>
    <row r="56" spans="1:11">
      <c r="A56" s="78"/>
      <c r="B56" s="651"/>
      <c r="C56" s="651"/>
      <c r="D56" s="651"/>
      <c r="E56" s="651"/>
      <c r="F56" s="651"/>
      <c r="G56" s="651"/>
      <c r="H56" s="651"/>
      <c r="I56" s="651"/>
      <c r="J56" s="651"/>
    </row>
    <row r="57" spans="1:11">
      <c r="B57" s="73" t="s">
        <v>231</v>
      </c>
      <c r="C57" s="73"/>
      <c r="D57" s="73"/>
      <c r="E57" s="73"/>
      <c r="F57" s="73"/>
      <c r="G57" s="73"/>
      <c r="H57" s="73"/>
      <c r="I57" s="73"/>
      <c r="J57" s="73"/>
    </row>
    <row r="58" spans="1:11">
      <c r="B58" s="73"/>
      <c r="C58" s="73"/>
      <c r="D58" s="73"/>
      <c r="E58" s="73"/>
      <c r="F58" s="73"/>
      <c r="G58" s="73"/>
      <c r="H58" s="73"/>
      <c r="I58" s="73"/>
      <c r="J58" s="73"/>
    </row>
    <row r="59" spans="1:11">
      <c r="B59" s="73"/>
      <c r="C59" s="73"/>
      <c r="D59" s="73"/>
      <c r="E59" s="73"/>
      <c r="F59" s="73"/>
      <c r="G59" s="73"/>
      <c r="H59" s="73"/>
      <c r="I59" s="73"/>
      <c r="J59" s="73"/>
    </row>
    <row r="62" spans="1:11">
      <c r="G62" s="434"/>
    </row>
  </sheetData>
  <customSheetViews>
    <customSheetView guid="{F388B5A1-DF76-4934-8DC7-9C571D76D22E}" scale="110" fitToPage="1" topLeftCell="A29">
      <selection activeCell="F44" sqref="F44"/>
      <pageMargins left="0.7" right="0.7" top="0.75" bottom="0.75" header="0.3" footer="0.3"/>
      <pageSetup scale="69" orientation="landscape" r:id="rId1"/>
    </customSheetView>
    <customSheetView guid="{7CC4DA3F-AD23-4DEB-9CA4-712614517CA7}" scale="110" fitToPage="1" topLeftCell="D1">
      <selection activeCell="G26" sqref="G26"/>
      <pageMargins left="0.7" right="0.7" top="0.75" bottom="0.75" header="0.3" footer="0.3"/>
      <pageSetup scale="69" orientation="landscape" r:id="rId2"/>
    </customSheetView>
    <customSheetView guid="{A19AC32C-BD6E-4E9B-9A51-86B25DA28A61}" fitToPage="1" topLeftCell="E15">
      <selection activeCell="G68" sqref="G68"/>
      <pageMargins left="0.7" right="0.7" top="0.75" bottom="0.75" header="0.3" footer="0.3"/>
      <pageSetup scale="69" orientation="landscape" r:id="rId3"/>
    </customSheetView>
  </customSheetViews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69" orientation="landscape" r:id="rId4"/>
  <ignoredErrors>
    <ignoredError sqref="E9:F9 H9:I9 E31:F31 H31:I31" numberStoredAsText="1"/>
    <ignoredError sqref="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9</vt:i4>
      </vt:variant>
    </vt:vector>
  </HeadingPairs>
  <TitlesOfParts>
    <vt:vector size="29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CAdmon!Área_de_impresión</vt:lpstr>
      <vt:lpstr>COG!Área_de_impresión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lastPrinted>2015-12-18T14:29:24Z</cp:lastPrinted>
  <dcterms:created xsi:type="dcterms:W3CDTF">2014-01-27T16:27:43Z</dcterms:created>
  <dcterms:modified xsi:type="dcterms:W3CDTF">2015-12-18T18:40:03Z</dcterms:modified>
</cp:coreProperties>
</file>