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6" windowWidth="15576" windowHeight="10920" tabRatio="750" firstSheet="10" activeTab="2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0" sheetId="24" r:id="rId9"/>
    <sheet name="EAI" sheetId="12" r:id="rId10"/>
    <sheet name="CAdmon" sheetId="13" r:id="rId11"/>
    <sheet name="CTG" sheetId="14" r:id="rId12"/>
    <sheet name="COG" sheetId="15" r:id="rId13"/>
    <sheet name="CFG" sheetId="16" r:id="rId14"/>
    <sheet name="End Neto" sheetId="17" r:id="rId15"/>
    <sheet name="Int" sheetId="18" r:id="rId16"/>
    <sheet name="CProg" sheetId="19" r:id="rId17"/>
    <sheet name="Post Fiscal" sheetId="20" r:id="rId18"/>
    <sheet name="BMu" sheetId="21" r:id="rId19"/>
    <sheet name="BInmu" sheetId="22" r:id="rId20"/>
    <sheet name="Rel Cta Banc" sheetId="23" r:id="rId21"/>
    <sheet name="Hoja2" sheetId="25" r:id="rId22"/>
  </sheets>
  <definedNames>
    <definedName name="_xlnm.Print_Area" localSheetId="0">EA!$C$1:$M$62</definedName>
    <definedName name="_xlnm.Print_Area" localSheetId="4">EAA!$B$1:$J$45</definedName>
    <definedName name="_xlnm.Print_Area" localSheetId="5">EADP!$B$1:$K$54</definedName>
    <definedName name="_xlnm.Print_Area" localSheetId="2">ECSF!$B$1:$L$64</definedName>
    <definedName name="_xlnm.Print_Area" localSheetId="7">EFE!$B$1:$R$57</definedName>
    <definedName name="_xlnm.Print_Area" localSheetId="1">ESF!$B$1:$M$75</definedName>
    <definedName name="_xlnm.Print_Area" localSheetId="6">EVHP!$B$1:$J$48</definedName>
  </definedNames>
  <calcPr calcId="125725"/>
</workbook>
</file>

<file path=xl/calcChain.xml><?xml version="1.0" encoding="utf-8"?>
<calcChain xmlns="http://schemas.openxmlformats.org/spreadsheetml/2006/main">
  <c r="D54" i="25"/>
  <c r="D46"/>
  <c r="D27"/>
  <c r="C11"/>
  <c r="D14"/>
  <c r="D7"/>
  <c r="D20" s="1"/>
  <c r="E15" i="12" l="1"/>
  <c r="E18"/>
  <c r="H48" i="10" l="1"/>
  <c r="H14"/>
  <c r="H27"/>
  <c r="Q48"/>
  <c r="P47"/>
  <c r="P53"/>
  <c r="J50" i="9"/>
  <c r="F18" i="8"/>
  <c r="E18" i="1"/>
  <c r="G22" i="5"/>
  <c r="G15" i="19"/>
  <c r="F37"/>
  <c r="E26" i="16"/>
  <c r="D18" i="15"/>
  <c r="Q28" i="10" l="1"/>
  <c r="Q35"/>
  <c r="P29"/>
  <c r="Q29"/>
  <c r="E18" i="2"/>
  <c r="E30"/>
  <c r="E31"/>
  <c r="D28" i="20"/>
  <c r="E10"/>
  <c r="D10"/>
  <c r="D32"/>
  <c r="F12"/>
  <c r="E12"/>
  <c r="D12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J15"/>
  <c r="I14"/>
  <c r="H14"/>
  <c r="F14"/>
  <c r="E14"/>
  <c r="J13"/>
  <c r="G13"/>
  <c r="G12"/>
  <c r="J12" s="1"/>
  <c r="G11"/>
  <c r="I11"/>
  <c r="I41" s="1"/>
  <c r="H11"/>
  <c r="H41" s="1"/>
  <c r="F11"/>
  <c r="F41" s="1"/>
  <c r="E11"/>
  <c r="D34" i="18"/>
  <c r="D36" s="1"/>
  <c r="C34"/>
  <c r="C36" s="1"/>
  <c r="D19"/>
  <c r="C19"/>
  <c r="H30" i="17"/>
  <c r="H29"/>
  <c r="H28"/>
  <c r="H27"/>
  <c r="H26"/>
  <c r="H25"/>
  <c r="H24"/>
  <c r="H23"/>
  <c r="F31"/>
  <c r="F33" s="1"/>
  <c r="D31"/>
  <c r="H18"/>
  <c r="H17"/>
  <c r="H16"/>
  <c r="H15"/>
  <c r="H14"/>
  <c r="H13"/>
  <c r="H12"/>
  <c r="H11"/>
  <c r="H10"/>
  <c r="F19"/>
  <c r="D19"/>
  <c r="H19" s="1"/>
  <c r="I43" i="16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5"/>
  <c r="I25" s="1"/>
  <c r="F24"/>
  <c r="I24" s="1"/>
  <c r="F23"/>
  <c r="I23" s="1"/>
  <c r="H22"/>
  <c r="H48" s="1"/>
  <c r="G22"/>
  <c r="E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D12"/>
  <c r="H74" i="15"/>
  <c r="G74"/>
  <c r="E74"/>
  <c r="D74"/>
  <c r="H70"/>
  <c r="G70"/>
  <c r="E70"/>
  <c r="D70"/>
  <c r="H62"/>
  <c r="G62"/>
  <c r="E62"/>
  <c r="D62"/>
  <c r="F62" s="1"/>
  <c r="I62" s="1"/>
  <c r="H58"/>
  <c r="G58"/>
  <c r="E58"/>
  <c r="D58"/>
  <c r="F58" s="1"/>
  <c r="H48"/>
  <c r="G48"/>
  <c r="E48"/>
  <c r="D48"/>
  <c r="H38"/>
  <c r="G38"/>
  <c r="E38"/>
  <c r="D38"/>
  <c r="F38" s="1"/>
  <c r="H28"/>
  <c r="G28"/>
  <c r="E28"/>
  <c r="D28"/>
  <c r="I77"/>
  <c r="I72"/>
  <c r="I67"/>
  <c r="I63"/>
  <c r="I59"/>
  <c r="I54"/>
  <c r="I53"/>
  <c r="I50"/>
  <c r="I46"/>
  <c r="I45"/>
  <c r="I44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H10"/>
  <c r="G10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D82" s="1"/>
  <c r="D26" i="16" s="1"/>
  <c r="D22" s="1"/>
  <c r="F16" i="14"/>
  <c r="I16" s="1"/>
  <c r="F14"/>
  <c r="I14" s="1"/>
  <c r="F12"/>
  <c r="H18"/>
  <c r="G18"/>
  <c r="G21" s="1"/>
  <c r="E18"/>
  <c r="D18"/>
  <c r="I20" i="13"/>
  <c r="I16"/>
  <c r="F20"/>
  <c r="F19"/>
  <c r="I19" s="1"/>
  <c r="F18"/>
  <c r="I18" s="1"/>
  <c r="F17"/>
  <c r="I17" s="1"/>
  <c r="F16"/>
  <c r="F15"/>
  <c r="I15" s="1"/>
  <c r="F14"/>
  <c r="I14" s="1"/>
  <c r="F13"/>
  <c r="I13" s="1"/>
  <c r="F12"/>
  <c r="I12" s="1"/>
  <c r="H22"/>
  <c r="G22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F28" i="20" s="1"/>
  <c r="F32" s="1"/>
  <c r="I46" i="12"/>
  <c r="F10" i="20" s="1"/>
  <c r="I40" i="12"/>
  <c r="I37"/>
  <c r="I33" s="1"/>
  <c r="F9" i="20" s="1"/>
  <c r="F8" s="1"/>
  <c r="F16" s="1"/>
  <c r="F20" s="1"/>
  <c r="F24" s="1"/>
  <c r="H51" i="12"/>
  <c r="E28" i="20" s="1"/>
  <c r="E32" s="1"/>
  <c r="H46" i="12"/>
  <c r="H40"/>
  <c r="H37"/>
  <c r="H54" s="1"/>
  <c r="F51"/>
  <c r="F54" s="1"/>
  <c r="F46"/>
  <c r="F40"/>
  <c r="F37"/>
  <c r="E51"/>
  <c r="E46"/>
  <c r="E40"/>
  <c r="J40" s="1"/>
  <c r="E37"/>
  <c r="E33" s="1"/>
  <c r="D9" i="20" s="1"/>
  <c r="D8" s="1"/>
  <c r="D16" s="1"/>
  <c r="D20" s="1"/>
  <c r="D24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G18"/>
  <c r="H82" i="15" l="1"/>
  <c r="H84" s="1"/>
  <c r="G82"/>
  <c r="G84" s="1"/>
  <c r="H31" i="17"/>
  <c r="H33" s="1"/>
  <c r="F26" i="16"/>
  <c r="I26" s="1"/>
  <c r="D48"/>
  <c r="E37" i="19" s="1"/>
  <c r="G37" s="1"/>
  <c r="J37" s="1"/>
  <c r="H21" i="14"/>
  <c r="H50" i="16"/>
  <c r="G14" i="19"/>
  <c r="J14" s="1"/>
  <c r="E21" i="14"/>
  <c r="F22" i="16"/>
  <c r="I22" s="1"/>
  <c r="E82" i="15"/>
  <c r="F48"/>
  <c r="I48" s="1"/>
  <c r="F28"/>
  <c r="I28" s="1"/>
  <c r="F18"/>
  <c r="I18" s="1"/>
  <c r="F10"/>
  <c r="I10" s="1"/>
  <c r="E84"/>
  <c r="F18" i="14"/>
  <c r="D50" i="16"/>
  <c r="D21" i="14"/>
  <c r="E50" i="16"/>
  <c r="F70" i="15"/>
  <c r="I70" s="1"/>
  <c r="I12" i="16"/>
  <c r="G41" i="19"/>
  <c r="I22" i="13"/>
  <c r="J37" i="12"/>
  <c r="J33" s="1"/>
  <c r="J54" s="1"/>
  <c r="F12" i="16"/>
  <c r="J11" i="19"/>
  <c r="H33" i="12"/>
  <c r="E9" i="20" s="1"/>
  <c r="E8" s="1"/>
  <c r="E16" s="1"/>
  <c r="E20" s="1"/>
  <c r="E24" s="1"/>
  <c r="D33" i="17"/>
  <c r="G37" i="12"/>
  <c r="G33" s="1"/>
  <c r="J23" i="19"/>
  <c r="J51" i="12"/>
  <c r="I12" i="14"/>
  <c r="I18" s="1"/>
  <c r="I26" i="12"/>
  <c r="D84" i="15"/>
  <c r="E54" i="12"/>
  <c r="I16" i="16"/>
  <c r="F22" i="13"/>
  <c r="J18" i="12"/>
  <c r="J30" i="19"/>
  <c r="J27"/>
  <c r="F48" i="16"/>
  <c r="I42"/>
  <c r="I48" s="1"/>
  <c r="F74" i="15"/>
  <c r="I58"/>
  <c r="I38"/>
  <c r="J15" i="12"/>
  <c r="G26"/>
  <c r="E26"/>
  <c r="G14" i="8"/>
  <c r="J29" i="2"/>
  <c r="E148" i="3" s="1"/>
  <c r="E36" i="8"/>
  <c r="H36" s="1"/>
  <c r="I36" s="1"/>
  <c r="E35"/>
  <c r="H35" s="1"/>
  <c r="I35" s="1"/>
  <c r="E34"/>
  <c r="H34" s="1"/>
  <c r="I34" s="1"/>
  <c r="E33"/>
  <c r="H33" s="1"/>
  <c r="E32"/>
  <c r="H32" s="1"/>
  <c r="I32" s="1"/>
  <c r="E31"/>
  <c r="H31" s="1"/>
  <c r="I31" s="1"/>
  <c r="E30"/>
  <c r="H30" s="1"/>
  <c r="I30" s="1"/>
  <c r="E29"/>
  <c r="H29" s="1"/>
  <c r="E28"/>
  <c r="H28" s="1"/>
  <c r="I28" s="1"/>
  <c r="E24"/>
  <c r="H19"/>
  <c r="E20"/>
  <c r="H20" s="1"/>
  <c r="I20" s="1"/>
  <c r="E21"/>
  <c r="E22"/>
  <c r="H22" s="1"/>
  <c r="I22" s="1"/>
  <c r="E23"/>
  <c r="H23" s="1"/>
  <c r="E18"/>
  <c r="H18" s="1"/>
  <c r="Q34" i="10"/>
  <c r="Q40" s="1"/>
  <c r="P35"/>
  <c r="P34" s="1"/>
  <c r="P28"/>
  <c r="I27"/>
  <c r="Q19"/>
  <c r="P19"/>
  <c r="Q14"/>
  <c r="P14"/>
  <c r="I14"/>
  <c r="J36" i="9"/>
  <c r="I36"/>
  <c r="J31"/>
  <c r="I31"/>
  <c r="I42" s="1"/>
  <c r="J22"/>
  <c r="I22"/>
  <c r="J17"/>
  <c r="I17"/>
  <c r="I28" s="1"/>
  <c r="G26" i="8"/>
  <c r="F26"/>
  <c r="H24"/>
  <c r="I24" s="1"/>
  <c r="H21"/>
  <c r="I21" s="1"/>
  <c r="G16"/>
  <c r="F16"/>
  <c r="F14" s="1"/>
  <c r="I38" i="7"/>
  <c r="I37"/>
  <c r="H34"/>
  <c r="E34"/>
  <c r="I32"/>
  <c r="I31"/>
  <c r="I30"/>
  <c r="H29"/>
  <c r="G29"/>
  <c r="F29"/>
  <c r="E29"/>
  <c r="I25"/>
  <c r="I24"/>
  <c r="I23"/>
  <c r="H21"/>
  <c r="F21"/>
  <c r="E21"/>
  <c r="I19"/>
  <c r="I18"/>
  <c r="I17"/>
  <c r="H16"/>
  <c r="H27" s="1"/>
  <c r="G16"/>
  <c r="F16"/>
  <c r="E16"/>
  <c r="I14"/>
  <c r="L48" i="5"/>
  <c r="K48"/>
  <c r="L40"/>
  <c r="K40"/>
  <c r="L33"/>
  <c r="K33"/>
  <c r="L28"/>
  <c r="K28"/>
  <c r="G26"/>
  <c r="F26"/>
  <c r="F22"/>
  <c r="L17"/>
  <c r="K17"/>
  <c r="L12"/>
  <c r="K12"/>
  <c r="K51" s="1"/>
  <c r="G12"/>
  <c r="G33" s="1"/>
  <c r="F12"/>
  <c r="E120" i="3"/>
  <c r="J18" i="2"/>
  <c r="K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J55" i="2"/>
  <c r="K55" s="1"/>
  <c r="E217" i="3" s="1"/>
  <c r="J54" i="2"/>
  <c r="E166" i="3" s="1"/>
  <c r="J47" i="2"/>
  <c r="E161" i="3" s="1"/>
  <c r="J48" i="2"/>
  <c r="E162" i="3" s="1"/>
  <c r="J49" i="2"/>
  <c r="K49" s="1"/>
  <c r="E213" i="3" s="1"/>
  <c r="J50" i="2"/>
  <c r="J41"/>
  <c r="K41" s="1"/>
  <c r="E207" i="3" s="1"/>
  <c r="J42" i="2"/>
  <c r="K42" s="1"/>
  <c r="E208" i="3" s="1"/>
  <c r="J40" i="2"/>
  <c r="E156" i="3" s="1"/>
  <c r="J30" i="2"/>
  <c r="K30" s="1"/>
  <c r="E199" i="3" s="1"/>
  <c r="J31" i="2"/>
  <c r="E150" i="3" s="1"/>
  <c r="J32" i="2"/>
  <c r="J33"/>
  <c r="K33" s="1"/>
  <c r="E202" i="3" s="1"/>
  <c r="J34" i="2"/>
  <c r="J19"/>
  <c r="K19" s="1"/>
  <c r="E190" i="3" s="1"/>
  <c r="J20" i="2"/>
  <c r="K20" s="1"/>
  <c r="E191" i="3" s="1"/>
  <c r="J21" i="2"/>
  <c r="E142" i="3" s="1"/>
  <c r="J22" i="2"/>
  <c r="J23"/>
  <c r="K23" s="1"/>
  <c r="E194" i="3" s="1"/>
  <c r="J24" i="2"/>
  <c r="E145" i="3" s="1"/>
  <c r="J25" i="2"/>
  <c r="E146" i="3" s="1"/>
  <c r="E163"/>
  <c r="K48" i="2"/>
  <c r="E212" i="3" s="1"/>
  <c r="K24" i="2"/>
  <c r="E195" i="3" s="1"/>
  <c r="K22" i="2"/>
  <c r="E193" i="3" s="1"/>
  <c r="E143"/>
  <c r="E139"/>
  <c r="K50" i="2"/>
  <c r="E214" i="3" s="1"/>
  <c r="E164"/>
  <c r="K32" i="2"/>
  <c r="E201" i="3" s="1"/>
  <c r="E151"/>
  <c r="K25" i="2"/>
  <c r="E196" i="3" s="1"/>
  <c r="E140"/>
  <c r="K34" i="2"/>
  <c r="E203" i="3"/>
  <c r="E153"/>
  <c r="E157"/>
  <c r="E167"/>
  <c r="E29" i="2"/>
  <c r="F29" s="1"/>
  <c r="E179" i="3" s="1"/>
  <c r="E130"/>
  <c r="E131"/>
  <c r="E32" i="2"/>
  <c r="F32" s="1"/>
  <c r="E182" i="3" s="1"/>
  <c r="E33" i="2"/>
  <c r="E133" i="3" s="1"/>
  <c r="E34" i="2"/>
  <c r="E35"/>
  <c r="E135" i="3" s="1"/>
  <c r="E36" i="2"/>
  <c r="F36" s="1"/>
  <c r="E186" i="3" s="1"/>
  <c r="E28" i="2"/>
  <c r="F28" s="1"/>
  <c r="E178" i="3" s="1"/>
  <c r="E19" i="2"/>
  <c r="E20"/>
  <c r="F20" s="1"/>
  <c r="E172" i="3" s="1"/>
  <c r="E21" i="2"/>
  <c r="E22"/>
  <c r="E124" i="3" s="1"/>
  <c r="E23" i="2"/>
  <c r="E24"/>
  <c r="F24" s="1"/>
  <c r="E176" i="3" s="1"/>
  <c r="F21" i="2"/>
  <c r="E173" i="3"/>
  <c r="E123"/>
  <c r="E132"/>
  <c r="F19" i="2"/>
  <c r="E171" i="3" s="1"/>
  <c r="E121"/>
  <c r="F35" i="2"/>
  <c r="E185" i="3" s="1"/>
  <c r="F34" i="2"/>
  <c r="E184" i="3" s="1"/>
  <c r="E134"/>
  <c r="F30" i="2"/>
  <c r="E180" i="3" s="1"/>
  <c r="F23" i="2"/>
  <c r="E175" i="3" s="1"/>
  <c r="E125"/>
  <c r="K58" i="1"/>
  <c r="E105" i="3"/>
  <c r="J58" i="1"/>
  <c r="E53" i="3" s="1"/>
  <c r="K44" i="1"/>
  <c r="E95" i="3" s="1"/>
  <c r="J44" i="1"/>
  <c r="E43" i="3" s="1"/>
  <c r="F41" i="1"/>
  <c r="E41"/>
  <c r="E24" i="3" s="1"/>
  <c r="K38" i="1"/>
  <c r="E93" i="3" s="1"/>
  <c r="J38" i="1"/>
  <c r="K27"/>
  <c r="E86" i="3" s="1"/>
  <c r="J27" i="1"/>
  <c r="E34" i="3" s="1"/>
  <c r="F26" i="1"/>
  <c r="E66" i="3" s="1"/>
  <c r="E26" i="1"/>
  <c r="E14" i="3" s="1"/>
  <c r="E126" l="1"/>
  <c r="E122"/>
  <c r="K21" i="2"/>
  <c r="E192" i="3" s="1"/>
  <c r="L20" i="8"/>
  <c r="E41" i="19"/>
  <c r="I29" i="7"/>
  <c r="F27"/>
  <c r="K40" i="2"/>
  <c r="E206" i="3" s="1"/>
  <c r="E144"/>
  <c r="I21" i="14"/>
  <c r="F21"/>
  <c r="I29" i="8"/>
  <c r="L29"/>
  <c r="F34" i="7"/>
  <c r="I36"/>
  <c r="K38" i="2"/>
  <c r="E205" i="3" s="1"/>
  <c r="E136"/>
  <c r="K29" i="2"/>
  <c r="E198" i="3" s="1"/>
  <c r="L51" i="5"/>
  <c r="L53" s="1"/>
  <c r="K52" i="1" s="1"/>
  <c r="I16" i="7"/>
  <c r="J42" i="9"/>
  <c r="E129" i="3"/>
  <c r="E149"/>
  <c r="L35" i="8"/>
  <c r="J38" i="2"/>
  <c r="E155" i="3" s="1"/>
  <c r="J52" i="2"/>
  <c r="E165" i="3" s="1"/>
  <c r="E128"/>
  <c r="K16" i="2"/>
  <c r="E188" i="3" s="1"/>
  <c r="E141"/>
  <c r="E152"/>
  <c r="J16" i="2"/>
  <c r="E138" i="3" s="1"/>
  <c r="J41" i="19"/>
  <c r="E158" i="3"/>
  <c r="H40" i="7"/>
  <c r="I50" i="16"/>
  <c r="J28" i="9"/>
  <c r="J46" s="1"/>
  <c r="J26" i="12"/>
  <c r="F50" i="16"/>
  <c r="K54" i="2"/>
  <c r="F33" i="5"/>
  <c r="E27" i="7"/>
  <c r="E40" s="1"/>
  <c r="G54" i="12"/>
  <c r="I74" i="15"/>
  <c r="I82" s="1"/>
  <c r="I84" s="1"/>
  <c r="F82"/>
  <c r="F84" s="1"/>
  <c r="Q23" i="10"/>
  <c r="P23"/>
  <c r="I19" i="8"/>
  <c r="L19"/>
  <c r="L23"/>
  <c r="I23"/>
  <c r="L31"/>
  <c r="L24"/>
  <c r="L34"/>
  <c r="L21"/>
  <c r="L30"/>
  <c r="L36"/>
  <c r="P40" i="10"/>
  <c r="I48"/>
  <c r="Q43" s="1"/>
  <c r="J40" i="1"/>
  <c r="F43"/>
  <c r="E77" i="3" s="1"/>
  <c r="K40" i="1"/>
  <c r="E94" i="3" s="1"/>
  <c r="E189"/>
  <c r="I18" i="8"/>
  <c r="L18"/>
  <c r="F18" i="2"/>
  <c r="E170" i="3" s="1"/>
  <c r="E16" i="8"/>
  <c r="E43" i="1"/>
  <c r="E25" i="3" s="1"/>
  <c r="I33" i="8"/>
  <c r="L33"/>
  <c r="F33" i="2"/>
  <c r="E183" i="3" s="1"/>
  <c r="E26" i="2"/>
  <c r="E127" i="3" s="1"/>
  <c r="E76"/>
  <c r="K47" i="2"/>
  <c r="E211" i="3" s="1"/>
  <c r="E41"/>
  <c r="L32" i="8"/>
  <c r="F31" i="2"/>
  <c r="J27"/>
  <c r="E147" i="3" s="1"/>
  <c r="K31" i="2"/>
  <c r="E200" i="3" s="1"/>
  <c r="L22" i="8"/>
  <c r="L28"/>
  <c r="E26"/>
  <c r="H26" s="1"/>
  <c r="I26" s="1"/>
  <c r="F22" i="2"/>
  <c r="E16"/>
  <c r="E119" i="3" s="1"/>
  <c r="I46" i="9"/>
  <c r="I50" s="1"/>
  <c r="K53" i="5"/>
  <c r="J52" i="1" s="1"/>
  <c r="G35" i="7" s="1"/>
  <c r="I35" s="1"/>
  <c r="F40" l="1"/>
  <c r="I22"/>
  <c r="E100" i="3"/>
  <c r="G21" i="7"/>
  <c r="I21" s="1"/>
  <c r="K52" i="2"/>
  <c r="E215" i="3" s="1"/>
  <c r="E216"/>
  <c r="H16" i="8"/>
  <c r="H14" s="1"/>
  <c r="E14"/>
  <c r="G34" i="7"/>
  <c r="G40" s="1"/>
  <c r="I40" s="1"/>
  <c r="K50" i="1"/>
  <c r="P43" i="10"/>
  <c r="P54"/>
  <c r="E42" i="3"/>
  <c r="E14" i="2"/>
  <c r="E118" i="3" s="1"/>
  <c r="F26" i="2"/>
  <c r="E177" i="3" s="1"/>
  <c r="E181"/>
  <c r="K27" i="2"/>
  <c r="K14" s="1"/>
  <c r="E187" i="3" s="1"/>
  <c r="J14" i="2"/>
  <c r="E137" i="3" s="1"/>
  <c r="F16" i="2"/>
  <c r="E174" i="3"/>
  <c r="J50" i="1"/>
  <c r="J63" s="1"/>
  <c r="J65" s="1"/>
  <c r="E48" i="3"/>
  <c r="J46" i="2"/>
  <c r="N40" i="7" l="1"/>
  <c r="L40"/>
  <c r="E99" i="3"/>
  <c r="K63" i="1"/>
  <c r="E108" i="3" s="1"/>
  <c r="I34" i="7"/>
  <c r="G27"/>
  <c r="I27" s="1"/>
  <c r="P48" i="10"/>
  <c r="I16" i="8"/>
  <c r="I14" s="1"/>
  <c r="E197" i="3"/>
  <c r="E169"/>
  <c r="F14" i="2"/>
  <c r="E168" i="3" s="1"/>
  <c r="K65" i="1"/>
  <c r="E160" i="3"/>
  <c r="J44" i="2"/>
  <c r="K46"/>
  <c r="E47" i="3"/>
  <c r="M28" i="7" l="1"/>
  <c r="L27"/>
  <c r="E109" i="3"/>
  <c r="E210"/>
  <c r="K44" i="2"/>
  <c r="E159" i="3"/>
  <c r="J36" i="2"/>
  <c r="E154" i="3" s="1"/>
  <c r="E56"/>
  <c r="E57" l="1"/>
  <c r="K36" i="2"/>
  <c r="E204" i="3" s="1"/>
  <c r="E209"/>
</calcChain>
</file>

<file path=xl/sharedStrings.xml><?xml version="1.0" encoding="utf-8"?>
<sst xmlns="http://schemas.openxmlformats.org/spreadsheetml/2006/main" count="1077" uniqueCount="482">
  <si>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</si>
  <si>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</si>
  <si>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</si>
  <si>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</si>
  <si>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</si>
  <si>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</si>
  <si>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</si>
  <si>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</si>
  <si>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</si>
  <si>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</si>
  <si>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</si>
  <si>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</si>
  <si>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</si>
  <si>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</si>
  <si>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</si>
  <si>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</si>
  <si>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</si>
  <si>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</si>
  <si>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</si>
  <si>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</si>
  <si>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</si>
  <si>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</si>
  <si>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</si>
  <si>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</si>
  <si>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</si>
  <si>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</si>
  <si>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</si>
  <si>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</si>
  <si>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</si>
  <si>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</si>
  <si>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</si>
  <si>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</si>
  <si>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</si>
  <si>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</si>
  <si>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</si>
  <si>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</si>
  <si>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</si>
  <si>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</si>
  <si>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</si>
  <si>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</si>
  <si>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</si>
  <si>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</si>
  <si>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</si>
  <si>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</si>
  <si>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</si>
  <si>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</si>
  <si>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</si>
  <si>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</si>
  <si>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</si>
  <si>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</si>
  <si>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</si>
  <si>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</si>
  <si>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</si>
  <si>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</si>
  <si>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</si>
  <si>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</si>
  <si>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</si>
  <si>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</si>
  <si>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</si>
  <si>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</si>
  <si>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</si>
  <si>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</si>
  <si>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</si>
  <si>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</si>
  <si>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</si>
  <si>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</si>
  <si>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</si>
  <si>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</si>
  <si>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</si>
  <si>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</si>
  <si>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</si>
  <si>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</si>
  <si>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</si>
  <si>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</si>
  <si>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</si>
  <si>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</si>
  <si>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</si>
  <si>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</si>
  <si>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</si>
  <si>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</si>
  <si>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</si>
  <si>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</si>
  <si>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</si>
  <si>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</si>
  <si>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</si>
  <si>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</si>
  <si>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</si>
  <si>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</si>
  <si>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</si>
  <si>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</si>
  <si>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</si>
  <si>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</si>
  <si>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</si>
  <si>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</si>
  <si>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</si>
  <si>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</si>
  <si>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</si>
  <si>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</si>
  <si>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</si>
  <si>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</si>
  <si>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</si>
  <si>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</si>
  <si>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</si>
  <si>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</si>
  <si>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</si>
  <si>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</si>
  <si>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</si>
  <si>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</si>
  <si>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</si>
  <si>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</si>
  <si>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</si>
  <si>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</si>
  <si>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</si>
  <si>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</si>
  <si>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</si>
  <si>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</si>
  <si>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</si>
  <si>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</si>
  <si>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</si>
  <si>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</si>
  <si>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</si>
  <si>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</si>
  <si>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</si>
  <si>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</si>
  <si>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</si>
  <si>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</si>
  <si>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</si>
  <si>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</si>
  <si>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</si>
  <si>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</si>
  <si>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</si>
  <si>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</si>
  <si>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</si>
  <si>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</si>
  <si>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</si>
  <si>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</si>
  <si>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</si>
  <si>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</si>
  <si>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</si>
  <si>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</si>
  <si>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</si>
  <si>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</si>
  <si>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</si>
  <si>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</si>
  <si>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</si>
  <si>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</si>
  <si>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</si>
  <si>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</si>
  <si>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</si>
  <si>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</si>
  <si>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</si>
  <si>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</si>
  <si>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</si>
  <si>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</si>
  <si>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</si>
  <si>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</si>
  <si>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</si>
  <si>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</si>
  <si>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</si>
  <si>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</si>
  <si>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</si>
  <si>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</si>
  <si>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</si>
  <si>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</si>
  <si>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</si>
  <si>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</si>
  <si>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</si>
  <si>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</si>
  <si>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</si>
  <si>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</si>
  <si>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</si>
  <si>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</si>
  <si>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</si>
  <si>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</si>
  <si>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</si>
  <si>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</si>
  <si>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</si>
  <si>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</si>
  <si>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</si>
  <si>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</si>
  <si>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</si>
  <si>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</si>
  <si>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</si>
  <si>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</si>
  <si>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</si>
  <si>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</si>
  <si>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</si>
  <si>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</si>
  <si>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</si>
  <si>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</si>
  <si>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</si>
  <si>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</si>
  <si>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</si>
  <si>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</si>
  <si>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</si>
  <si>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</si>
  <si>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</si>
  <si>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</si>
  <si>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</si>
  <si>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</si>
  <si>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</si>
  <si>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</si>
  <si>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</si>
  <si>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</si>
  <si>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</si>
  <si>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</si>
  <si>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</si>
  <si>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</si>
  <si>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</si>
  <si>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</si>
  <si>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</si>
  <si>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</si>
  <si>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</si>
  <si>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</si>
  <si>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</si>
  <si>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</si>
  <si>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</si>
  <si>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</si>
  <si>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</si>
  <si>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</si>
  <si>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</si>
  <si>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</si>
  <si>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</si>
  <si>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</si>
  <si>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</si>
  <si>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</si>
  <si>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</si>
  <si>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</si>
  <si>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</si>
  <si>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</si>
  <si>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</si>
  <si>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</si>
  <si>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</si>
  <si>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</si>
  <si>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</si>
  <si>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</si>
  <si>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</si>
  <si>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</si>
  <si>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</si>
  <si>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</si>
  <si>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</si>
  <si>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</si>
  <si>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</si>
  <si>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</si>
  <si>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</si>
  <si>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</si>
  <si>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</si>
  <si>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</si>
  <si>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</si>
  <si>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</si>
  <si>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</si>
  <si>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</si>
  <si>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</si>
  <si>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</si>
  <si>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</si>
  <si>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</si>
  <si>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</si>
  <si>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</si>
  <si>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</si>
  <si>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</si>
  <si>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</si>
  <si>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</si>
  <si>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</si>
  <si>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</si>
  <si>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</si>
  <si>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</si>
  <si>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</si>
  <si>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</si>
  <si>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</si>
  <si>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</si>
  <si>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</si>
  <si>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</si>
  <si>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</si>
  <si>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</si>
  <si>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</si>
  <si>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</si>
  <si>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</si>
  <si>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</si>
  <si>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</si>
  <si>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</si>
  <si>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</si>
  <si>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</si>
  <si>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</si>
  <si>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</si>
  <si>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</si>
  <si>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</si>
  <si>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</si>
  <si>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</si>
  <si>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</si>
  <si>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</si>
  <si>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</si>
  <si>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</si>
  <si>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</si>
  <si>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</si>
  <si>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</si>
  <si>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</si>
  <si>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</si>
  <si>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</si>
  <si>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</si>
  <si>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</si>
  <si>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</si>
  <si>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</si>
  <si>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</si>
  <si>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</si>
  <si>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</si>
  <si>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</si>
  <si>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</si>
  <si>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</si>
  <si>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</si>
  <si>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</si>
  <si>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</si>
  <si>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</si>
  <si>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</si>
  <si>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</si>
  <si>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</si>
  <si>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</si>
  <si>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</si>
  <si>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</si>
  <si>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</si>
  <si>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</si>
  <si>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</si>
  <si>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</si>
  <si>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</si>
  <si>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</si>
  <si>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</si>
  <si>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</si>
  <si>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</si>
  <si>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</si>
  <si>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</si>
  <si>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</si>
  <si>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</si>
  <si>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</si>
  <si>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</si>
  <si>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</si>
  <si>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</si>
  <si>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</si>
  <si>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</si>
  <si>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</si>
  <si>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</si>
  <si>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</si>
  <si>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</si>
  <si>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</si>
  <si>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</si>
  <si>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</si>
  <si>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</si>
  <si>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</si>
  <si>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</si>
  <si>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</si>
  <si>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</si>
  <si>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</si>
  <si>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</si>
  <si>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</si>
  <si>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</si>
  <si>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</si>
  <si>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</si>
  <si>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</si>
  <si>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</si>
  <si>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</si>
  <si>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</si>
  <si>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</si>
  <si>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</si>
  <si>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</si>
  <si>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</si>
  <si>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</si>
  <si>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</si>
  <si>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</si>
  <si>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</si>
  <si>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</si>
  <si>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</si>
  <si>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</si>
  <si>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</si>
  <si>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</si>
  <si>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</si>
  <si>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</si>
  <si>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</si>
  <si>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</si>
  <si>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</si>
  <si>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</si>
  <si>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</si>
  <si>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</si>
  <si>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</si>
  <si>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</si>
  <si>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</si>
  <si>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</si>
  <si>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</si>
  <si>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</si>
  <si>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</si>
  <si>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</si>
  <si>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</si>
  <si>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</si>
  <si>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</si>
  <si>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</si>
  <si>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</si>
  <si>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</si>
  <si>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</si>
  <si>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</si>
  <si>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</si>
  <si>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</si>
  <si>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</si>
  <si>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</si>
  <si>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</si>
  <si>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</si>
  <si>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</si>
  <si>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</si>
  <si>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</si>
  <si>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</si>
  <si>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</si>
  <si>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2015</t>
  </si>
  <si>
    <t>Cuenta Pública 2015</t>
  </si>
  <si>
    <t>Del 1 de enero al 30 de junio 2015</t>
  </si>
  <si>
    <t>Al 31 de diciembre de 2014 y al 30 de junio de 2015</t>
  </si>
  <si>
    <t>Cuenta  Pública 2015</t>
  </si>
  <si>
    <t>Antrop. Luisa Yolanda Ramos Galicia</t>
  </si>
  <si>
    <t>Directora General</t>
  </si>
  <si>
    <t>Lic. Josefina Sánchez Jiménez</t>
  </si>
  <si>
    <t>Departamento Administrativo</t>
  </si>
  <si>
    <t xml:space="preserve">                                                                                                                       Fideicomiso Colegio de Historia de Tlaxcala</t>
  </si>
  <si>
    <t xml:space="preserve">                                                                                                                                                     Fideicomiso Colegio de Historia de Tlaxcala</t>
  </si>
  <si>
    <t xml:space="preserve">                                                                                                                                             Fideicomiso Colegio de Historia de Tlaxcala</t>
  </si>
  <si>
    <t>Fideicomiso Colegio de Historia de Tlaxcala</t>
  </si>
  <si>
    <t xml:space="preserve">                                                                                          Fideicomiso Colegio de Historia de Tlaxcala</t>
  </si>
  <si>
    <t xml:space="preserve">                                                             Fideicomiso Colegio de Historia de Tlaxcala</t>
  </si>
  <si>
    <t xml:space="preserve">                                                           Fideicomiso Colegio de Historia de Tlaxcala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</si>
  <si>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</si>
  <si>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</si>
  <si>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</si>
  <si>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SAT</t>
  </si>
  <si>
    <t>MOBILIARIO Y EQUIPO</t>
  </si>
  <si>
    <t>EQUIPO DE CÓMPUTO</t>
  </si>
  <si>
    <t>EQUIPO DE TRANSPORTE</t>
  </si>
  <si>
    <t>ARTESANÍAS</t>
  </si>
  <si>
    <t>TERRENOS</t>
  </si>
  <si>
    <t>EDIFICIOS</t>
  </si>
  <si>
    <t>FID. COLEGIO DE HISTORIA DE TLAXCALA</t>
  </si>
  <si>
    <t>ARCHIVO HISTÓRICO DE TLAXCALA</t>
  </si>
  <si>
    <t>MUSEO DE HISTORIA DE TLAXCALA</t>
  </si>
  <si>
    <t>INVERSIÓN</t>
  </si>
  <si>
    <t>SCOTIABANK INVERLAT</t>
  </si>
  <si>
    <t>Conciliacion entre los ingresos Presupuestarios y Contables</t>
  </si>
  <si>
    <t>Correspondiente del 1 de enero al 30 de junio de 2015</t>
  </si>
  <si>
    <t>(cifras en pesos)</t>
  </si>
  <si>
    <t>1. Ingresos presupuestarios</t>
  </si>
  <si>
    <t>2. Mas ingresos no presupuestarios</t>
  </si>
  <si>
    <t xml:space="preserve">          Incremento por variacion de inventarios</t>
  </si>
  <si>
    <t xml:space="preserve">          Disminución del exceso de estimaciones por pérdida o deterioro u obsolecencia</t>
  </si>
  <si>
    <t xml:space="preserve">          Disminución del exceso de provisiones</t>
  </si>
  <si>
    <t xml:space="preserve">          Otros ingresos y beneficios varios</t>
  </si>
  <si>
    <t xml:space="preserve">          Otros ingresos contables no presupuestarios</t>
  </si>
  <si>
    <t>3.Menos ingresos presupuestarios no contables</t>
  </si>
  <si>
    <t xml:space="preserve">          Productos de capital</t>
  </si>
  <si>
    <t xml:space="preserve">          Aprovechamientos capital</t>
  </si>
  <si>
    <t xml:space="preserve">          Ingresos derivados de financiamiento</t>
  </si>
  <si>
    <t xml:space="preserve">          Otros ingresos presupuestarios no contables</t>
  </si>
  <si>
    <t>4. Ingresos contables (4=1+2-3)</t>
  </si>
  <si>
    <t>1. Total de egresos presupuestarios</t>
  </si>
  <si>
    <t>2. Menos egresos presupuestarios no contables</t>
  </si>
  <si>
    <t xml:space="preserve">         Activo biologicos</t>
  </si>
  <si>
    <t xml:space="preserve">         Bienes inmuebles</t>
  </si>
  <si>
    <t xml:space="preserve">         Activos intangibles</t>
  </si>
  <si>
    <t xml:space="preserve">         Obras públicas en bienes propios</t>
  </si>
  <si>
    <t xml:space="preserve">         Compra de titulos y valores</t>
  </si>
  <si>
    <t xml:space="preserve">         Acciones y participaciones de capital</t>
  </si>
  <si>
    <t xml:space="preserve">         Inversiones en fideicomisos, mandatos y otros analogos</t>
  </si>
  <si>
    <t xml:space="preserve">         Provisiones para contingencias y otras erogaciones</t>
  </si>
  <si>
    <t xml:space="preserve">         Amortizacion de la deuda pública</t>
  </si>
  <si>
    <t xml:space="preserve">         Maquinaria, otros equipos y herramientas</t>
  </si>
  <si>
    <t xml:space="preserve">         Equipo de defensa y seguridad</t>
  </si>
  <si>
    <t xml:space="preserve">         Vehiculos y equipo de transporte</t>
  </si>
  <si>
    <t xml:space="preserve">         Equipo e instrumental médico y de laboratorio</t>
  </si>
  <si>
    <t xml:space="preserve">         Mobiliario y equipo educacional y recreativo</t>
  </si>
  <si>
    <t xml:space="preserve">         Mobiliario y equipo de administración</t>
  </si>
  <si>
    <t xml:space="preserve">         Adeudos en ejercicios fiscales anteriores (ADEFAS)</t>
  </si>
  <si>
    <t xml:space="preserve">         Otros egresos presupuestales no contables</t>
  </si>
  <si>
    <t>3. Mas gastos contables no presupuestales</t>
  </si>
  <si>
    <t xml:space="preserve">          Estimaciones, depreciaciones, deterioros y obsolecencia</t>
  </si>
  <si>
    <t xml:space="preserve">          Provisiones</t>
  </si>
  <si>
    <t xml:space="preserve">          Distribucion de inventarios</t>
  </si>
  <si>
    <t xml:space="preserve">          Aumento por insuficiencia de estimaciones por pérdida</t>
  </si>
  <si>
    <t xml:space="preserve">          Aumentos por insuficiencia de provisiones</t>
  </si>
  <si>
    <t xml:space="preserve">          Otros gastos</t>
  </si>
  <si>
    <t xml:space="preserve">          Otros gastos contables no presupuestales</t>
  </si>
  <si>
    <t>4. Total de gasto contable (4=1-2+3)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</si>
</sst>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4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u/>
      <sz val="9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59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7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7" fontId="11" fillId="4" borderId="5" xfId="5" applyNumberFormat="1" applyFont="1" applyFill="1" applyBorder="1" applyAlignment="1">
      <alignment horizontal="center"/>
    </xf>
    <xf numFmtId="167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7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8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8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9" fillId="4" borderId="19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9" fillId="4" borderId="18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horizontal="right" vertical="top"/>
    </xf>
    <xf numFmtId="0" fontId="9" fillId="4" borderId="19" xfId="0" applyFont="1" applyFill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21" fillId="8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8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25" fillId="0" borderId="0" xfId="0" applyFont="1"/>
    <xf numFmtId="0" fontId="25" fillId="4" borderId="0" xfId="0" applyFont="1" applyFill="1"/>
    <xf numFmtId="0" fontId="16" fillId="8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25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5" fillId="4" borderId="0" xfId="0" applyFont="1" applyFill="1" applyProtection="1">
      <protection locked="0"/>
    </xf>
    <xf numFmtId="0" fontId="26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6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Border="1" applyProtection="1">
      <protection locked="0"/>
    </xf>
    <xf numFmtId="0" fontId="24" fillId="7" borderId="6" xfId="3" applyFont="1" applyFill="1" applyBorder="1" applyAlignment="1" applyProtection="1">
      <alignment horizontal="center" vertical="center"/>
    </xf>
    <xf numFmtId="0" fontId="24" fillId="7" borderId="10" xfId="3" applyFont="1" applyFill="1" applyBorder="1" applyAlignment="1" applyProtection="1">
      <alignment horizontal="center" vertical="center"/>
    </xf>
    <xf numFmtId="0" fontId="25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0" fillId="4" borderId="3" xfId="0" applyFont="1" applyFill="1" applyBorder="1" applyAlignment="1" applyProtection="1">
      <alignment vertical="top"/>
      <protection locked="0"/>
    </xf>
    <xf numFmtId="0" fontId="30" fillId="4" borderId="4" xfId="0" applyFont="1" applyFill="1" applyBorder="1" applyAlignment="1" applyProtection="1">
      <alignment vertical="top"/>
      <protection locked="0"/>
    </xf>
    <xf numFmtId="0" fontId="30" fillId="4" borderId="19" xfId="0" applyFont="1" applyFill="1" applyBorder="1" applyAlignment="1" applyProtection="1">
      <alignment horizontal="left" vertical="top"/>
      <protection locked="0"/>
    </xf>
    <xf numFmtId="3" fontId="30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5" fillId="4" borderId="0" xfId="0" applyFont="1" applyFill="1" applyAlignment="1" applyProtection="1">
      <alignment vertical="top"/>
      <protection locked="0"/>
    </xf>
    <xf numFmtId="0" fontId="25" fillId="4" borderId="0" xfId="0" applyFont="1" applyFill="1" applyAlignment="1" applyProtection="1">
      <protection locked="0"/>
    </xf>
    <xf numFmtId="0" fontId="31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Alignment="1">
      <alignment vertical="top"/>
    </xf>
    <xf numFmtId="0" fontId="25" fillId="4" borderId="0" xfId="0" applyFont="1" applyFill="1" applyBorder="1"/>
    <xf numFmtId="0" fontId="25" fillId="4" borderId="0" xfId="0" applyFont="1" applyFill="1" applyBorder="1" applyAlignment="1">
      <alignment vertical="top"/>
    </xf>
    <xf numFmtId="0" fontId="31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2" fillId="4" borderId="0" xfId="1" applyNumberFormat="1" applyFont="1" applyFill="1" applyBorder="1" applyAlignment="1">
      <alignment horizontal="right" vertical="top"/>
    </xf>
    <xf numFmtId="0" fontId="24" fillId="7" borderId="7" xfId="0" applyFont="1" applyFill="1" applyBorder="1" applyAlignment="1">
      <alignment horizontal="centerContinuous"/>
    </xf>
    <xf numFmtId="0" fontId="27" fillId="7" borderId="8" xfId="0" applyFont="1" applyFill="1" applyBorder="1"/>
    <xf numFmtId="0" fontId="27" fillId="4" borderId="0" xfId="0" applyFont="1" applyFill="1" applyAlignment="1">
      <alignment vertical="top"/>
    </xf>
    <xf numFmtId="0" fontId="27" fillId="4" borderId="0" xfId="0" applyFont="1" applyFill="1" applyBorder="1"/>
    <xf numFmtId="165" fontId="24" fillId="7" borderId="0" xfId="2" applyNumberFormat="1" applyFont="1" applyFill="1" applyBorder="1" applyAlignment="1">
      <alignment horizontal="center"/>
    </xf>
    <xf numFmtId="0" fontId="2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5" fillId="4" borderId="2" xfId="0" applyFont="1" applyFill="1" applyBorder="1"/>
    <xf numFmtId="0" fontId="2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5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7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vertical="top"/>
    </xf>
    <xf numFmtId="0" fontId="25" fillId="4" borderId="4" xfId="0" applyFont="1" applyFill="1" applyBorder="1" applyAlignment="1">
      <alignment vertical="top"/>
    </xf>
    <xf numFmtId="0" fontId="31" fillId="4" borderId="4" xfId="0" applyFont="1" applyFill="1" applyBorder="1" applyAlignment="1">
      <alignment horizontal="right" vertical="top"/>
    </xf>
    <xf numFmtId="0" fontId="2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8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wrapText="1"/>
      <protection locked="0"/>
    </xf>
    <xf numFmtId="0" fontId="25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" fillId="4" borderId="0" xfId="3" applyFont="1" applyFill="1" applyBorder="1" applyAlignment="1"/>
    <xf numFmtId="0" fontId="2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39" fillId="7" borderId="9" xfId="0" applyFont="1" applyFill="1" applyBorder="1" applyAlignment="1">
      <alignment horizontal="center" vertical="center"/>
    </xf>
    <xf numFmtId="165" fontId="24" fillId="7" borderId="6" xfId="2" applyNumberFormat="1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24" fillId="7" borderId="10" xfId="3" applyFont="1" applyFill="1" applyBorder="1" applyAlignment="1">
      <alignment horizontal="center" vertical="center"/>
    </xf>
    <xf numFmtId="0" fontId="2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0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4" fillId="7" borderId="11" xfId="3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7" xfId="3" applyFont="1" applyFill="1" applyBorder="1" applyAlignment="1">
      <alignment horizontal="center" vertical="center" wrapText="1"/>
    </xf>
    <xf numFmtId="0" fontId="24" fillId="7" borderId="8" xfId="3" applyFont="1" applyFill="1" applyBorder="1" applyAlignment="1">
      <alignment horizontal="center" vertical="center" wrapText="1"/>
    </xf>
    <xf numFmtId="0" fontId="24" fillId="4" borderId="0" xfId="0" applyFont="1" applyFill="1" applyBorder="1"/>
    <xf numFmtId="0" fontId="24" fillId="7" borderId="3" xfId="3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3" fontId="26" fillId="4" borderId="0" xfId="0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41" fillId="4" borderId="1" xfId="0" applyFont="1" applyFill="1" applyBorder="1" applyAlignment="1">
      <alignment vertical="top"/>
    </xf>
    <xf numFmtId="3" fontId="26" fillId="4" borderId="0" xfId="2" applyNumberFormat="1" applyFont="1" applyFill="1" applyBorder="1" applyAlignment="1">
      <alignment vertical="top"/>
    </xf>
    <xf numFmtId="0" fontId="41" fillId="4" borderId="2" xfId="0" applyFont="1" applyFill="1" applyBorder="1" applyAlignment="1">
      <alignment vertical="top"/>
    </xf>
    <xf numFmtId="0" fontId="42" fillId="4" borderId="0" xfId="0" applyFont="1" applyFill="1"/>
    <xf numFmtId="3" fontId="25" fillId="4" borderId="0" xfId="0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>
      <alignment horizontal="left" vertical="top"/>
    </xf>
    <xf numFmtId="3" fontId="25" fillId="4" borderId="0" xfId="2" applyNumberFormat="1" applyFont="1" applyFill="1" applyBorder="1" applyAlignment="1">
      <alignment vertical="top"/>
    </xf>
    <xf numFmtId="0" fontId="25" fillId="4" borderId="0" xfId="0" applyFont="1" applyFill="1" applyAlignment="1"/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4" fillId="7" borderId="9" xfId="3" applyFont="1" applyFill="1" applyBorder="1" applyAlignment="1" applyProtection="1">
      <alignment horizontal="center" vertical="center" wrapText="1"/>
    </xf>
    <xf numFmtId="0" fontId="24" fillId="7" borderId="6" xfId="3" applyFont="1" applyFill="1" applyBorder="1" applyAlignment="1" applyProtection="1">
      <alignment horizontal="center" vertical="center" wrapText="1"/>
    </xf>
    <xf numFmtId="0" fontId="24" fillId="7" borderId="6" xfId="0" applyFont="1" applyFill="1" applyBorder="1" applyAlignment="1" applyProtection="1">
      <alignment horizontal="center" vertical="center" wrapText="1"/>
    </xf>
    <xf numFmtId="0" fontId="2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6" fillId="4" borderId="2" xfId="0" applyFont="1" applyFill="1" applyBorder="1" applyAlignment="1" applyProtection="1">
      <alignment vertical="top"/>
    </xf>
    <xf numFmtId="0" fontId="25" fillId="4" borderId="1" xfId="0" applyFont="1" applyFill="1" applyBorder="1" applyAlignment="1" applyProtection="1"/>
    <xf numFmtId="0" fontId="40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1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34" fillId="4" borderId="0" xfId="0" applyNumberFormat="1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41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5" fillId="4" borderId="0" xfId="0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1" fillId="4" borderId="3" xfId="0" applyFont="1" applyFill="1" applyBorder="1" applyAlignment="1" applyProtection="1"/>
    <xf numFmtId="0" fontId="34" fillId="4" borderId="4" xfId="0" applyFont="1" applyFill="1" applyBorder="1" applyAlignment="1" applyProtection="1">
      <alignment vertical="top"/>
    </xf>
    <xf numFmtId="3" fontId="34" fillId="4" borderId="4" xfId="0" applyNumberFormat="1" applyFont="1" applyFill="1" applyBorder="1" applyAlignment="1" applyProtection="1">
      <alignment horizontal="center" vertical="top"/>
    </xf>
    <xf numFmtId="3" fontId="34" fillId="4" borderId="4" xfId="0" applyNumberFormat="1" applyFont="1" applyFill="1" applyBorder="1" applyAlignment="1" applyProtection="1">
      <alignment horizontal="right" vertical="top"/>
    </xf>
    <xf numFmtId="0" fontId="41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4" fillId="7" borderId="9" xfId="2" applyNumberFormat="1" applyFont="1" applyFill="1" applyBorder="1" applyAlignment="1">
      <alignment horizontal="center" vertical="center" wrapText="1"/>
    </xf>
    <xf numFmtId="165" fontId="24" fillId="7" borderId="6" xfId="2" applyNumberFormat="1" applyFont="1" applyFill="1" applyBorder="1" applyAlignment="1">
      <alignment horizontal="center" vertical="center" wrapText="1"/>
    </xf>
    <xf numFmtId="165" fontId="2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4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6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0" xfId="0" applyNumberFormat="1" applyFont="1" applyFill="1" applyBorder="1" applyAlignment="1" applyProtection="1">
      <alignment horizontal="right" vertical="top"/>
    </xf>
    <xf numFmtId="0" fontId="26" fillId="4" borderId="0" xfId="0" applyFont="1" applyFill="1" applyBorder="1" applyAlignment="1">
      <alignment horizontal="left" vertical="top" wrapText="1"/>
    </xf>
    <xf numFmtId="3" fontId="25" fillId="4" borderId="0" xfId="0" applyNumberFormat="1" applyFont="1" applyFill="1" applyBorder="1" applyAlignment="1">
      <alignment horizontal="right" vertical="top"/>
    </xf>
    <xf numFmtId="3" fontId="26" fillId="4" borderId="0" xfId="0" applyNumberFormat="1" applyFont="1" applyFill="1" applyBorder="1" applyAlignment="1">
      <alignment horizontal="right" vertical="top"/>
    </xf>
    <xf numFmtId="3" fontId="25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14" xfId="0" applyNumberFormat="1" applyFont="1" applyFill="1" applyBorder="1" applyAlignment="1">
      <alignment horizontal="right" vertical="top"/>
    </xf>
    <xf numFmtId="0" fontId="45" fillId="4" borderId="0" xfId="0" applyFont="1" applyFill="1" applyAlignment="1">
      <alignment horizontal="center"/>
    </xf>
    <xf numFmtId="0" fontId="26" fillId="4" borderId="3" xfId="0" applyFont="1" applyFill="1" applyBorder="1" applyAlignment="1">
      <alignment vertical="top"/>
    </xf>
    <xf numFmtId="3" fontId="2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7" fillId="7" borderId="9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5" fillId="4" borderId="3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5" fillId="4" borderId="2" xfId="0" applyFont="1" applyFill="1" applyBorder="1" applyAlignment="1"/>
    <xf numFmtId="3" fontId="37" fillId="4" borderId="0" xfId="0" applyNumberFormat="1" applyFont="1" applyFill="1" applyBorder="1" applyAlignment="1">
      <alignment vertical="top"/>
    </xf>
    <xf numFmtId="0" fontId="34" fillId="4" borderId="1" xfId="0" applyFont="1" applyFill="1" applyBorder="1" applyAlignment="1">
      <alignment horizontal="left" vertical="top"/>
    </xf>
    <xf numFmtId="3" fontId="34" fillId="4" borderId="0" xfId="0" applyNumberFormat="1" applyFont="1" applyFill="1" applyBorder="1" applyAlignment="1">
      <alignment vertical="top"/>
    </xf>
    <xf numFmtId="0" fontId="46" fillId="4" borderId="0" xfId="0" applyFont="1" applyFill="1" applyBorder="1" applyAlignment="1">
      <alignment vertical="top"/>
    </xf>
    <xf numFmtId="0" fontId="25" fillId="4" borderId="1" xfId="0" applyFont="1" applyFill="1" applyBorder="1"/>
    <xf numFmtId="3" fontId="34" fillId="4" borderId="0" xfId="2" applyNumberFormat="1" applyFont="1" applyFill="1" applyBorder="1" applyAlignment="1">
      <alignment vertical="top"/>
    </xf>
    <xf numFmtId="0" fontId="46" fillId="4" borderId="2" xfId="0" applyFont="1" applyFill="1" applyBorder="1" applyAlignment="1">
      <alignment vertical="top"/>
    </xf>
    <xf numFmtId="0" fontId="25" fillId="4" borderId="3" xfId="0" applyFont="1" applyFill="1" applyBorder="1"/>
    <xf numFmtId="0" fontId="2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5" fillId="4" borderId="4" xfId="0" applyFont="1" applyFill="1" applyBorder="1" applyAlignment="1" applyProtection="1">
      <protection locked="0"/>
    </xf>
    <xf numFmtId="0" fontId="47" fillId="4" borderId="0" xfId="0" applyFont="1" applyFill="1" applyBorder="1" applyAlignment="1" applyProtection="1">
      <protection locked="0"/>
    </xf>
    <xf numFmtId="43" fontId="25" fillId="4" borderId="0" xfId="2" applyFont="1" applyFill="1"/>
    <xf numFmtId="3" fontId="25" fillId="4" borderId="0" xfId="0" applyNumberFormat="1" applyFont="1" applyFill="1"/>
    <xf numFmtId="0" fontId="25" fillId="4" borderId="19" xfId="0" applyFont="1" applyFill="1" applyBorder="1" applyAlignment="1">
      <alignment horizontal="left" vertical="center" wrapText="1"/>
    </xf>
    <xf numFmtId="0" fontId="25" fillId="4" borderId="16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/>
    </xf>
    <xf numFmtId="3" fontId="5" fillId="4" borderId="0" xfId="3" applyNumberFormat="1" applyFont="1" applyFill="1" applyBorder="1" applyAlignment="1" applyProtection="1">
      <alignment vertical="top"/>
    </xf>
    <xf numFmtId="0" fontId="12" fillId="4" borderId="16" xfId="0" applyFont="1" applyFill="1" applyBorder="1" applyAlignment="1">
      <alignment vertical="center" wrapText="1"/>
    </xf>
    <xf numFmtId="0" fontId="0" fillId="0" borderId="16" xfId="0" applyBorder="1"/>
    <xf numFmtId="0" fontId="16" fillId="8" borderId="1" xfId="0" applyFont="1" applyFill="1" applyBorder="1" applyAlignment="1"/>
    <xf numFmtId="0" fontId="0" fillId="0" borderId="0" xfId="0" applyBorder="1"/>
    <xf numFmtId="0" fontId="16" fillId="8" borderId="16" xfId="0" applyFont="1" applyFill="1" applyBorder="1" applyAlignment="1"/>
    <xf numFmtId="166" fontId="16" fillId="8" borderId="1" xfId="2" applyNumberFormat="1" applyFont="1" applyFill="1" applyBorder="1" applyAlignment="1"/>
    <xf numFmtId="166" fontId="8" fillId="4" borderId="16" xfId="2" applyNumberFormat="1" applyFont="1" applyFill="1" applyBorder="1"/>
    <xf numFmtId="166" fontId="21" fillId="4" borderId="0" xfId="2" applyNumberFormat="1" applyFont="1" applyFill="1" applyBorder="1"/>
    <xf numFmtId="166" fontId="8" fillId="4" borderId="0" xfId="2" applyNumberFormat="1" applyFont="1" applyFill="1" applyBorder="1"/>
    <xf numFmtId="166" fontId="0" fillId="0" borderId="0" xfId="2" applyNumberFormat="1" applyFont="1" applyBorder="1"/>
    <xf numFmtId="166" fontId="16" fillId="8" borderId="16" xfId="2" applyNumberFormat="1" applyFont="1" applyFill="1" applyBorder="1" applyAlignment="1"/>
    <xf numFmtId="166" fontId="12" fillId="4" borderId="16" xfId="2" applyNumberFormat="1" applyFont="1" applyFill="1" applyBorder="1" applyAlignment="1">
      <alignment vertical="center" wrapText="1"/>
    </xf>
    <xf numFmtId="166" fontId="0" fillId="0" borderId="0" xfId="2" applyNumberFormat="1" applyFont="1"/>
    <xf numFmtId="166" fontId="12" fillId="4" borderId="0" xfId="2" applyNumberFormat="1" applyFont="1" applyFill="1" applyBorder="1" applyAlignment="1">
      <alignment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27" fillId="7" borderId="11" xfId="3" applyFont="1" applyFill="1" applyBorder="1" applyAlignment="1">
      <alignment horizontal="center" vertical="center"/>
    </xf>
    <xf numFmtId="0" fontId="27" fillId="7" borderId="1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right" vertical="top"/>
    </xf>
    <xf numFmtId="0" fontId="33" fillId="7" borderId="0" xfId="3" applyFont="1" applyFill="1" applyBorder="1" applyAlignment="1">
      <alignment horizontal="right" vertical="top"/>
    </xf>
    <xf numFmtId="0" fontId="36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horizontal="center" vertical="top"/>
    </xf>
    <xf numFmtId="0" fontId="25" fillId="4" borderId="4" xfId="0" applyFont="1" applyFill="1" applyBorder="1" applyAlignment="1">
      <alignment horizontal="center" vertical="top"/>
    </xf>
    <xf numFmtId="0" fontId="2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4" fillId="7" borderId="7" xfId="3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left"/>
    </xf>
    <xf numFmtId="0" fontId="34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4" borderId="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 vertical="top"/>
    </xf>
    <xf numFmtId="0" fontId="26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4" fillId="7" borderId="6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37" fontId="16" fillId="8" borderId="16" xfId="4" applyNumberFormat="1" applyFont="1" applyFill="1" applyBorder="1" applyAlignment="1">
      <alignment horizontal="center" vertical="center"/>
    </xf>
    <xf numFmtId="37" fontId="16" fillId="8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14" fillId="4" borderId="17" xfId="4" applyNumberFormat="1" applyFont="1" applyFill="1" applyBorder="1" applyAlignment="1">
      <alignment horizontal="center"/>
    </xf>
    <xf numFmtId="167" fontId="14" fillId="4" borderId="19" xfId="4" applyNumberFormat="1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8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4" fillId="7" borderId="9" xfId="3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65"/>
  <sheetViews>
    <sheetView topLeftCell="G43" zoomScale="80" zoomScaleNormal="80" workbookViewId="0">
      <selection activeCell="I15" sqref="I15:J15"/>
    </sheetView>
  </sheetViews>
  <sheetFormatPr baseColWidth="10" defaultColWidth="11.44140625" defaultRowHeight="11.4"/>
  <cols>
    <col min="1" max="1" width="11.44140625" style="122"/>
    <col min="2" max="2" width="3.88671875" style="122" customWidth="1"/>
    <col min="3" max="3" width="4.33203125" style="122" customWidth="1"/>
    <col min="4" max="4" width="24.33203125" style="122" customWidth="1"/>
    <col min="5" max="5" width="23.6640625" style="122" customWidth="1"/>
    <col min="6" max="7" width="20.5546875" style="122" customWidth="1"/>
    <col min="8" max="8" width="7.6640625" style="122" customWidth="1"/>
    <col min="9" max="9" width="27.109375" style="283" customWidth="1"/>
    <col min="10" max="10" width="33.88671875" style="283" customWidth="1"/>
    <col min="11" max="12" width="20.5546875" style="122" customWidth="1"/>
    <col min="13" max="13" width="4.33203125" style="122" customWidth="1"/>
    <col min="14" max="14" width="1.44140625" style="122" customWidth="1"/>
    <col min="15" max="16384" width="11.44140625" style="122"/>
  </cols>
  <sheetData>
    <row r="1" spans="3:13" s="168" customFormat="1" ht="12">
      <c r="D1" s="226"/>
      <c r="E1" s="444" t="s">
        <v>411</v>
      </c>
      <c r="F1" s="444"/>
      <c r="G1" s="444"/>
      <c r="H1" s="444"/>
      <c r="I1" s="444"/>
      <c r="J1" s="444"/>
      <c r="K1" s="444"/>
      <c r="L1" s="226"/>
      <c r="M1" s="226"/>
    </row>
    <row r="2" spans="3:13" ht="12">
      <c r="D2" s="227"/>
      <c r="E2" s="444" t="s">
        <v>80</v>
      </c>
      <c r="F2" s="444"/>
      <c r="G2" s="444"/>
      <c r="H2" s="444"/>
      <c r="I2" s="444"/>
      <c r="J2" s="444"/>
      <c r="K2" s="444"/>
      <c r="L2" s="227"/>
      <c r="M2" s="227"/>
    </row>
    <row r="3" spans="3:13" ht="12">
      <c r="D3" s="227"/>
      <c r="E3" s="444" t="s">
        <v>410</v>
      </c>
      <c r="F3" s="444"/>
      <c r="G3" s="444"/>
      <c r="H3" s="444"/>
      <c r="I3" s="444"/>
      <c r="J3" s="444"/>
      <c r="K3" s="444"/>
      <c r="L3" s="227"/>
      <c r="M3" s="227"/>
    </row>
    <row r="4" spans="3:13" ht="12">
      <c r="D4" s="227"/>
      <c r="E4" s="444" t="s">
        <v>1</v>
      </c>
      <c r="F4" s="444"/>
      <c r="G4" s="444"/>
      <c r="H4" s="444"/>
      <c r="I4" s="444"/>
      <c r="J4" s="444"/>
      <c r="K4" s="444"/>
      <c r="L4" s="227"/>
      <c r="M4" s="227"/>
    </row>
    <row r="5" spans="3:13" ht="6" customHeight="1">
      <c r="C5" s="393"/>
      <c r="D5" s="393"/>
      <c r="E5" s="231"/>
      <c r="F5" s="231"/>
      <c r="G5" s="231"/>
      <c r="H5" s="231"/>
      <c r="I5" s="231"/>
      <c r="J5" s="231"/>
      <c r="K5" s="168"/>
      <c r="L5" s="168"/>
      <c r="M5" s="168"/>
    </row>
    <row r="6" spans="3:13" ht="16.5" customHeight="1">
      <c r="C6" s="393"/>
      <c r="D6" s="174" t="s">
        <v>4</v>
      </c>
      <c r="E6" s="445" t="s">
        <v>416</v>
      </c>
      <c r="F6" s="445"/>
      <c r="G6" s="445"/>
      <c r="H6" s="445"/>
      <c r="I6" s="445"/>
      <c r="J6" s="445"/>
      <c r="K6" s="445"/>
      <c r="L6" s="445"/>
      <c r="M6" s="168"/>
    </row>
    <row r="7" spans="3:13" s="168" customFormat="1" ht="3" customHeight="1">
      <c r="C7" s="393"/>
      <c r="D7" s="230"/>
      <c r="E7" s="230"/>
      <c r="F7" s="230"/>
      <c r="G7" s="230"/>
      <c r="H7" s="231"/>
      <c r="I7" s="225"/>
      <c r="J7" s="225"/>
    </row>
    <row r="8" spans="3:13" s="168" customFormat="1" ht="3" customHeight="1">
      <c r="C8" s="232"/>
      <c r="D8" s="232"/>
      <c r="E8" s="232"/>
      <c r="F8" s="233"/>
      <c r="G8" s="233"/>
      <c r="H8" s="234"/>
      <c r="I8" s="225"/>
      <c r="J8" s="225"/>
    </row>
    <row r="9" spans="3:13" s="396" customFormat="1" ht="20.100000000000001" customHeight="1">
      <c r="C9" s="395"/>
      <c r="D9" s="443" t="s">
        <v>76</v>
      </c>
      <c r="E9" s="443"/>
      <c r="F9" s="236">
        <v>2015</v>
      </c>
      <c r="G9" s="236">
        <v>2014</v>
      </c>
      <c r="H9" s="392"/>
      <c r="I9" s="443" t="s">
        <v>76</v>
      </c>
      <c r="J9" s="443"/>
      <c r="K9" s="236">
        <v>2015</v>
      </c>
      <c r="L9" s="236">
        <v>2014</v>
      </c>
      <c r="M9" s="238"/>
    </row>
    <row r="10" spans="3:13" s="168" customFormat="1" ht="3" customHeight="1">
      <c r="C10" s="239"/>
      <c r="D10" s="240"/>
      <c r="E10" s="240"/>
      <c r="F10" s="241"/>
      <c r="G10" s="241"/>
      <c r="H10" s="225"/>
      <c r="I10" s="225"/>
      <c r="J10" s="225"/>
      <c r="M10" s="183"/>
    </row>
    <row r="11" spans="3:13" s="283" customFormat="1" ht="12">
      <c r="C11" s="397"/>
      <c r="D11" s="442" t="s">
        <v>81</v>
      </c>
      <c r="E11" s="442"/>
      <c r="F11" s="189"/>
      <c r="G11" s="189"/>
      <c r="H11" s="169"/>
      <c r="I11" s="442" t="s">
        <v>82</v>
      </c>
      <c r="J11" s="442"/>
      <c r="K11" s="189"/>
      <c r="L11" s="189"/>
      <c r="M11" s="398"/>
    </row>
    <row r="12" spans="3:13" ht="12">
      <c r="C12" s="246"/>
      <c r="D12" s="440" t="s">
        <v>83</v>
      </c>
      <c r="E12" s="440"/>
      <c r="F12" s="190">
        <f>SUM(F13:F20)</f>
        <v>108065</v>
      </c>
      <c r="G12" s="190">
        <f>SUM(G13:G20)</f>
        <v>234599</v>
      </c>
      <c r="H12" s="169"/>
      <c r="I12" s="442" t="s">
        <v>84</v>
      </c>
      <c r="J12" s="442"/>
      <c r="K12" s="190">
        <f>SUM(K13:K15)</f>
        <v>1633594</v>
      </c>
      <c r="L12" s="190">
        <f>SUM(L13:L15)</f>
        <v>3790393</v>
      </c>
      <c r="M12" s="279"/>
    </row>
    <row r="13" spans="3:13">
      <c r="C13" s="244"/>
      <c r="D13" s="439" t="s">
        <v>85</v>
      </c>
      <c r="E13" s="439"/>
      <c r="F13" s="280">
        <v>0</v>
      </c>
      <c r="G13" s="280">
        <v>0</v>
      </c>
      <c r="H13" s="169"/>
      <c r="I13" s="439" t="s">
        <v>86</v>
      </c>
      <c r="J13" s="439"/>
      <c r="K13" s="280">
        <v>1436201</v>
      </c>
      <c r="L13" s="280">
        <v>2899985</v>
      </c>
      <c r="M13" s="279"/>
    </row>
    <row r="14" spans="3:13">
      <c r="C14" s="244"/>
      <c r="D14" s="439" t="s">
        <v>87</v>
      </c>
      <c r="E14" s="439"/>
      <c r="F14" s="280">
        <v>0</v>
      </c>
      <c r="G14" s="280">
        <v>0</v>
      </c>
      <c r="H14" s="169"/>
      <c r="I14" s="439" t="s">
        <v>88</v>
      </c>
      <c r="J14" s="439"/>
      <c r="K14" s="280">
        <v>43745</v>
      </c>
      <c r="L14" s="280">
        <v>190757</v>
      </c>
      <c r="M14" s="279"/>
    </row>
    <row r="15" spans="3:13" ht="12" customHeight="1">
      <c r="C15" s="244"/>
      <c r="D15" s="439" t="s">
        <v>89</v>
      </c>
      <c r="E15" s="439"/>
      <c r="F15" s="280">
        <v>0</v>
      </c>
      <c r="G15" s="280">
        <v>0</v>
      </c>
      <c r="H15" s="169"/>
      <c r="I15" s="439" t="s">
        <v>90</v>
      </c>
      <c r="J15" s="439"/>
      <c r="K15" s="280">
        <v>153648</v>
      </c>
      <c r="L15" s="280">
        <v>699651</v>
      </c>
      <c r="M15" s="279"/>
    </row>
    <row r="16" spans="3:13" ht="12">
      <c r="C16" s="244"/>
      <c r="D16" s="439" t="s">
        <v>91</v>
      </c>
      <c r="E16" s="439"/>
      <c r="F16" s="280">
        <v>81595</v>
      </c>
      <c r="G16" s="280">
        <v>177698</v>
      </c>
      <c r="H16" s="169"/>
      <c r="I16" s="188"/>
      <c r="J16" s="186"/>
      <c r="K16" s="399"/>
      <c r="L16" s="399"/>
      <c r="M16" s="279"/>
    </row>
    <row r="17" spans="3:13" ht="12">
      <c r="C17" s="244"/>
      <c r="D17" s="439" t="s">
        <v>92</v>
      </c>
      <c r="E17" s="439"/>
      <c r="F17" s="280">
        <v>26470</v>
      </c>
      <c r="G17" s="280">
        <v>56901</v>
      </c>
      <c r="H17" s="169"/>
      <c r="I17" s="442" t="s">
        <v>197</v>
      </c>
      <c r="J17" s="442"/>
      <c r="K17" s="190">
        <f>SUM(K18:K26)</f>
        <v>0</v>
      </c>
      <c r="L17" s="190">
        <f>SUM(L18:L26)</f>
        <v>0</v>
      </c>
      <c r="M17" s="279"/>
    </row>
    <row r="18" spans="3:13">
      <c r="C18" s="244"/>
      <c r="D18" s="439" t="s">
        <v>93</v>
      </c>
      <c r="E18" s="439"/>
      <c r="F18" s="280">
        <v>0</v>
      </c>
      <c r="G18" s="280">
        <v>0</v>
      </c>
      <c r="H18" s="169"/>
      <c r="I18" s="439" t="s">
        <v>94</v>
      </c>
      <c r="J18" s="439"/>
      <c r="K18" s="280">
        <v>0</v>
      </c>
      <c r="L18" s="280">
        <v>0</v>
      </c>
      <c r="M18" s="279"/>
    </row>
    <row r="19" spans="3:13">
      <c r="C19" s="244"/>
      <c r="D19" s="439" t="s">
        <v>95</v>
      </c>
      <c r="E19" s="439"/>
      <c r="F19" s="280">
        <v>0</v>
      </c>
      <c r="G19" s="280">
        <v>0</v>
      </c>
      <c r="H19" s="169"/>
      <c r="I19" s="439" t="s">
        <v>96</v>
      </c>
      <c r="J19" s="439"/>
      <c r="K19" s="280">
        <v>0</v>
      </c>
      <c r="L19" s="280">
        <v>0</v>
      </c>
      <c r="M19" s="279"/>
    </row>
    <row r="20" spans="3:13" ht="52.5" customHeight="1">
      <c r="C20" s="244"/>
      <c r="D20" s="441" t="s">
        <v>97</v>
      </c>
      <c r="E20" s="441"/>
      <c r="F20" s="280">
        <v>0</v>
      </c>
      <c r="G20" s="280">
        <v>0</v>
      </c>
      <c r="H20" s="169"/>
      <c r="I20" s="439" t="s">
        <v>98</v>
      </c>
      <c r="J20" s="439"/>
      <c r="K20" s="280">
        <v>0</v>
      </c>
      <c r="L20" s="280">
        <v>0</v>
      </c>
      <c r="M20" s="279"/>
    </row>
    <row r="21" spans="3:13" ht="12">
      <c r="C21" s="246"/>
      <c r="D21" s="188"/>
      <c r="E21" s="186"/>
      <c r="F21" s="399"/>
      <c r="G21" s="399"/>
      <c r="H21" s="169"/>
      <c r="I21" s="439" t="s">
        <v>99</v>
      </c>
      <c r="J21" s="439"/>
      <c r="K21" s="280">
        <v>0</v>
      </c>
      <c r="L21" s="280">
        <v>0</v>
      </c>
      <c r="M21" s="279"/>
    </row>
    <row r="22" spans="3:13" ht="29.25" customHeight="1">
      <c r="C22" s="246"/>
      <c r="D22" s="440" t="s">
        <v>100</v>
      </c>
      <c r="E22" s="440"/>
      <c r="F22" s="190">
        <f>SUM(F23:F24)</f>
        <v>1784584</v>
      </c>
      <c r="G22" s="190">
        <f>SUM(G23:G24)</f>
        <v>3962484</v>
      </c>
      <c r="H22" s="169"/>
      <c r="I22" s="439" t="s">
        <v>101</v>
      </c>
      <c r="J22" s="439"/>
      <c r="K22" s="280">
        <v>0</v>
      </c>
      <c r="L22" s="280">
        <v>0</v>
      </c>
      <c r="M22" s="279"/>
    </row>
    <row r="23" spans="3:13">
      <c r="C23" s="244"/>
      <c r="D23" s="439" t="s">
        <v>102</v>
      </c>
      <c r="E23" s="439"/>
      <c r="F23" s="193">
        <v>1784584</v>
      </c>
      <c r="G23" s="193">
        <v>3962484</v>
      </c>
      <c r="H23" s="169"/>
      <c r="I23" s="439" t="s">
        <v>103</v>
      </c>
      <c r="J23" s="439"/>
      <c r="K23" s="280">
        <v>0</v>
      </c>
      <c r="L23" s="280">
        <v>0</v>
      </c>
      <c r="M23" s="279"/>
    </row>
    <row r="24" spans="3:13">
      <c r="C24" s="244"/>
      <c r="D24" s="439" t="s">
        <v>196</v>
      </c>
      <c r="E24" s="439"/>
      <c r="F24" s="280">
        <v>0</v>
      </c>
      <c r="G24" s="280">
        <v>0</v>
      </c>
      <c r="H24" s="169"/>
      <c r="I24" s="439" t="s">
        <v>104</v>
      </c>
      <c r="J24" s="439"/>
      <c r="K24" s="280">
        <v>0</v>
      </c>
      <c r="L24" s="280">
        <v>0</v>
      </c>
      <c r="M24" s="279"/>
    </row>
    <row r="25" spans="3:13" ht="12">
      <c r="C25" s="246"/>
      <c r="D25" s="188"/>
      <c r="E25" s="186"/>
      <c r="F25" s="399"/>
      <c r="G25" s="399"/>
      <c r="H25" s="169"/>
      <c r="I25" s="439" t="s">
        <v>105</v>
      </c>
      <c r="J25" s="439"/>
      <c r="K25" s="280">
        <v>0</v>
      </c>
      <c r="L25" s="280">
        <v>0</v>
      </c>
      <c r="M25" s="279"/>
    </row>
    <row r="26" spans="3:13" ht="12">
      <c r="C26" s="244"/>
      <c r="D26" s="440" t="s">
        <v>106</v>
      </c>
      <c r="E26" s="440"/>
      <c r="F26" s="190">
        <f>SUM(F27:F31)</f>
        <v>0</v>
      </c>
      <c r="G26" s="190">
        <f>SUM(G27:G31)</f>
        <v>0</v>
      </c>
      <c r="H26" s="169"/>
      <c r="I26" s="439" t="s">
        <v>107</v>
      </c>
      <c r="J26" s="439"/>
      <c r="K26" s="280">
        <v>0</v>
      </c>
      <c r="L26" s="280">
        <v>0</v>
      </c>
      <c r="M26" s="279"/>
    </row>
    <row r="27" spans="3:13" ht="12">
      <c r="C27" s="244"/>
      <c r="D27" s="439" t="s">
        <v>108</v>
      </c>
      <c r="E27" s="439"/>
      <c r="F27" s="280">
        <v>0</v>
      </c>
      <c r="G27" s="280">
        <v>0</v>
      </c>
      <c r="H27" s="169"/>
      <c r="I27" s="188"/>
      <c r="J27" s="186"/>
      <c r="K27" s="399"/>
      <c r="L27" s="399"/>
      <c r="M27" s="279"/>
    </row>
    <row r="28" spans="3:13" ht="12">
      <c r="C28" s="244"/>
      <c r="D28" s="439" t="s">
        <v>109</v>
      </c>
      <c r="E28" s="439"/>
      <c r="F28" s="280">
        <v>0</v>
      </c>
      <c r="G28" s="280">
        <v>0</v>
      </c>
      <c r="H28" s="169"/>
      <c r="I28" s="440" t="s">
        <v>102</v>
      </c>
      <c r="J28" s="440"/>
      <c r="K28" s="190">
        <f>SUM(K29:K31)</f>
        <v>0</v>
      </c>
      <c r="L28" s="190">
        <f>SUM(L29:L31)</f>
        <v>0</v>
      </c>
      <c r="M28" s="279"/>
    </row>
    <row r="29" spans="3:13" ht="26.25" customHeight="1">
      <c r="C29" s="244"/>
      <c r="D29" s="441" t="s">
        <v>110</v>
      </c>
      <c r="E29" s="441"/>
      <c r="F29" s="280">
        <v>0</v>
      </c>
      <c r="G29" s="280">
        <v>0</v>
      </c>
      <c r="H29" s="169"/>
      <c r="I29" s="439" t="s">
        <v>111</v>
      </c>
      <c r="J29" s="439"/>
      <c r="K29" s="280">
        <v>0</v>
      </c>
      <c r="L29" s="280">
        <v>0</v>
      </c>
      <c r="M29" s="279"/>
    </row>
    <row r="30" spans="3:13">
      <c r="C30" s="244"/>
      <c r="D30" s="439" t="s">
        <v>112</v>
      </c>
      <c r="E30" s="439"/>
      <c r="F30" s="280">
        <v>0</v>
      </c>
      <c r="G30" s="280">
        <v>0</v>
      </c>
      <c r="H30" s="169"/>
      <c r="I30" s="439" t="s">
        <v>50</v>
      </c>
      <c r="J30" s="439"/>
      <c r="K30" s="280">
        <v>0</v>
      </c>
      <c r="L30" s="280">
        <v>0</v>
      </c>
      <c r="M30" s="279"/>
    </row>
    <row r="31" spans="3:13">
      <c r="C31" s="244"/>
      <c r="D31" s="439" t="s">
        <v>113</v>
      </c>
      <c r="E31" s="439"/>
      <c r="F31" s="280">
        <v>0</v>
      </c>
      <c r="G31" s="280">
        <v>0</v>
      </c>
      <c r="H31" s="169"/>
      <c r="I31" s="439" t="s">
        <v>114</v>
      </c>
      <c r="J31" s="439"/>
      <c r="K31" s="280">
        <v>0</v>
      </c>
      <c r="L31" s="280">
        <v>0</v>
      </c>
      <c r="M31" s="279"/>
    </row>
    <row r="32" spans="3:13" ht="12">
      <c r="C32" s="246"/>
      <c r="D32" s="188"/>
      <c r="E32" s="192"/>
      <c r="F32" s="189"/>
      <c r="G32" s="189"/>
      <c r="H32" s="169"/>
      <c r="I32" s="188"/>
      <c r="J32" s="186"/>
      <c r="K32" s="399"/>
      <c r="L32" s="399"/>
      <c r="M32" s="279"/>
    </row>
    <row r="33" spans="3:13" ht="12">
      <c r="C33" s="400"/>
      <c r="D33" s="438" t="s">
        <v>115</v>
      </c>
      <c r="E33" s="438"/>
      <c r="F33" s="401">
        <f>F12+F22+F26</f>
        <v>1892649</v>
      </c>
      <c r="G33" s="401">
        <f>G12+G22+G26</f>
        <v>4197083</v>
      </c>
      <c r="H33" s="402"/>
      <c r="I33" s="442" t="s">
        <v>116</v>
      </c>
      <c r="J33" s="442"/>
      <c r="K33" s="200">
        <f>SUM(K34:K38)</f>
        <v>0</v>
      </c>
      <c r="L33" s="200">
        <f>SUM(L34:L38)</f>
        <v>0</v>
      </c>
      <c r="M33" s="279"/>
    </row>
    <row r="34" spans="3:13" ht="12">
      <c r="C34" s="246"/>
      <c r="D34" s="438"/>
      <c r="E34" s="438"/>
      <c r="F34" s="189"/>
      <c r="G34" s="189"/>
      <c r="H34" s="169"/>
      <c r="I34" s="439" t="s">
        <v>117</v>
      </c>
      <c r="J34" s="439"/>
      <c r="K34" s="280">
        <v>0</v>
      </c>
      <c r="L34" s="280">
        <v>0</v>
      </c>
      <c r="M34" s="279"/>
    </row>
    <row r="35" spans="3:13">
      <c r="C35" s="403"/>
      <c r="D35" s="169"/>
      <c r="E35" s="169"/>
      <c r="F35" s="169"/>
      <c r="G35" s="169"/>
      <c r="H35" s="169"/>
      <c r="I35" s="439" t="s">
        <v>118</v>
      </c>
      <c r="J35" s="439"/>
      <c r="K35" s="280">
        <v>0</v>
      </c>
      <c r="L35" s="280">
        <v>0</v>
      </c>
      <c r="M35" s="279"/>
    </row>
    <row r="36" spans="3:13">
      <c r="C36" s="403"/>
      <c r="D36" s="169"/>
      <c r="E36" s="169"/>
      <c r="F36" s="169"/>
      <c r="G36" s="169"/>
      <c r="H36" s="169"/>
      <c r="I36" s="439" t="s">
        <v>119</v>
      </c>
      <c r="J36" s="439"/>
      <c r="K36" s="280">
        <v>0</v>
      </c>
      <c r="L36" s="280">
        <v>0</v>
      </c>
      <c r="M36" s="279"/>
    </row>
    <row r="37" spans="3:13">
      <c r="C37" s="403"/>
      <c r="D37" s="169"/>
      <c r="E37" s="169"/>
      <c r="F37" s="169"/>
      <c r="G37" s="169"/>
      <c r="H37" s="169"/>
      <c r="I37" s="439" t="s">
        <v>120</v>
      </c>
      <c r="J37" s="439"/>
      <c r="K37" s="280">
        <v>0</v>
      </c>
      <c r="L37" s="280">
        <v>0</v>
      </c>
      <c r="M37" s="279"/>
    </row>
    <row r="38" spans="3:13">
      <c r="C38" s="403"/>
      <c r="D38" s="169"/>
      <c r="E38" s="169"/>
      <c r="F38" s="169"/>
      <c r="G38" s="169"/>
      <c r="H38" s="169"/>
      <c r="I38" s="439" t="s">
        <v>121</v>
      </c>
      <c r="J38" s="439"/>
      <c r="K38" s="280">
        <v>0</v>
      </c>
      <c r="L38" s="280">
        <v>0</v>
      </c>
      <c r="M38" s="279"/>
    </row>
    <row r="39" spans="3:13" ht="12">
      <c r="C39" s="403"/>
      <c r="D39" s="169"/>
      <c r="E39" s="169"/>
      <c r="F39" s="169"/>
      <c r="G39" s="169"/>
      <c r="H39" s="169"/>
      <c r="I39" s="188"/>
      <c r="J39" s="186"/>
      <c r="K39" s="399"/>
      <c r="L39" s="399"/>
      <c r="M39" s="279"/>
    </row>
    <row r="40" spans="3:13" ht="12">
      <c r="C40" s="403"/>
      <c r="D40" s="169"/>
      <c r="E40" s="169"/>
      <c r="F40" s="169"/>
      <c r="G40" s="169"/>
      <c r="H40" s="169"/>
      <c r="I40" s="440" t="s">
        <v>122</v>
      </c>
      <c r="J40" s="440"/>
      <c r="K40" s="200">
        <f>SUM(K41:K46)</f>
        <v>0</v>
      </c>
      <c r="L40" s="200">
        <f>SUM(L41:L46)</f>
        <v>0</v>
      </c>
      <c r="M40" s="279"/>
    </row>
    <row r="41" spans="3:13" ht="26.25" customHeight="1">
      <c r="C41" s="403"/>
      <c r="D41" s="169"/>
      <c r="E41" s="169"/>
      <c r="F41" s="169"/>
      <c r="G41" s="169"/>
      <c r="H41" s="169"/>
      <c r="I41" s="441" t="s">
        <v>123</v>
      </c>
      <c r="J41" s="441"/>
      <c r="K41" s="280">
        <v>0</v>
      </c>
      <c r="L41" s="280">
        <v>0</v>
      </c>
      <c r="M41" s="279"/>
    </row>
    <row r="42" spans="3:13">
      <c r="C42" s="403"/>
      <c r="D42" s="169"/>
      <c r="E42" s="169"/>
      <c r="F42" s="169"/>
      <c r="G42" s="169"/>
      <c r="H42" s="169"/>
      <c r="I42" s="439" t="s">
        <v>124</v>
      </c>
      <c r="J42" s="439"/>
      <c r="K42" s="280">
        <v>0</v>
      </c>
      <c r="L42" s="280">
        <v>0</v>
      </c>
      <c r="M42" s="279"/>
    </row>
    <row r="43" spans="3:13" ht="12" customHeight="1">
      <c r="C43" s="403"/>
      <c r="D43" s="169"/>
      <c r="E43" s="169"/>
      <c r="F43" s="169"/>
      <c r="G43" s="169"/>
      <c r="H43" s="169"/>
      <c r="I43" s="439" t="s">
        <v>125</v>
      </c>
      <c r="J43" s="439"/>
      <c r="K43" s="280">
        <v>0</v>
      </c>
      <c r="L43" s="280">
        <v>0</v>
      </c>
      <c r="M43" s="279"/>
    </row>
    <row r="44" spans="3:13" ht="25.5" customHeight="1">
      <c r="C44" s="403"/>
      <c r="D44" s="169"/>
      <c r="E44" s="169"/>
      <c r="F44" s="169"/>
      <c r="G44" s="169"/>
      <c r="H44" s="169"/>
      <c r="I44" s="441" t="s">
        <v>198</v>
      </c>
      <c r="J44" s="441"/>
      <c r="K44" s="280">
        <v>0</v>
      </c>
      <c r="L44" s="280">
        <v>0</v>
      </c>
      <c r="M44" s="279"/>
    </row>
    <row r="45" spans="3:13">
      <c r="C45" s="403"/>
      <c r="D45" s="169"/>
      <c r="E45" s="169"/>
      <c r="F45" s="169"/>
      <c r="G45" s="169"/>
      <c r="H45" s="169"/>
      <c r="I45" s="439" t="s">
        <v>126</v>
      </c>
      <c r="J45" s="439"/>
      <c r="K45" s="280">
        <v>0</v>
      </c>
      <c r="L45" s="280">
        <v>0</v>
      </c>
      <c r="M45" s="279"/>
    </row>
    <row r="46" spans="3:13">
      <c r="C46" s="403"/>
      <c r="D46" s="169"/>
      <c r="E46" s="169"/>
      <c r="F46" s="169"/>
      <c r="G46" s="169"/>
      <c r="H46" s="169"/>
      <c r="I46" s="439" t="s">
        <v>127</v>
      </c>
      <c r="J46" s="439"/>
      <c r="K46" s="280">
        <v>0</v>
      </c>
      <c r="L46" s="280">
        <v>0</v>
      </c>
      <c r="M46" s="279"/>
    </row>
    <row r="47" spans="3:13" ht="12">
      <c r="C47" s="403"/>
      <c r="D47" s="169"/>
      <c r="E47" s="169"/>
      <c r="F47" s="169"/>
      <c r="G47" s="169"/>
      <c r="H47" s="169"/>
      <c r="I47" s="188"/>
      <c r="J47" s="186"/>
      <c r="K47" s="399"/>
      <c r="L47" s="399"/>
      <c r="M47" s="279"/>
    </row>
    <row r="48" spans="3:13" ht="12">
      <c r="C48" s="403"/>
      <c r="D48" s="169"/>
      <c r="E48" s="169"/>
      <c r="F48" s="169"/>
      <c r="G48" s="169"/>
      <c r="H48" s="169"/>
      <c r="I48" s="440" t="s">
        <v>128</v>
      </c>
      <c r="J48" s="440"/>
      <c r="K48" s="200">
        <f>SUM(K49)</f>
        <v>0</v>
      </c>
      <c r="L48" s="200">
        <f>SUM(L49)</f>
        <v>24755</v>
      </c>
      <c r="M48" s="279"/>
    </row>
    <row r="49" spans="3:13">
      <c r="C49" s="403"/>
      <c r="D49" s="169"/>
      <c r="E49" s="169"/>
      <c r="F49" s="169"/>
      <c r="G49" s="169"/>
      <c r="H49" s="169"/>
      <c r="I49" s="439" t="s">
        <v>129</v>
      </c>
      <c r="J49" s="439"/>
      <c r="K49" s="280">
        <v>0</v>
      </c>
      <c r="L49" s="280">
        <v>24755</v>
      </c>
      <c r="M49" s="279"/>
    </row>
    <row r="50" spans="3:13" ht="12">
      <c r="C50" s="403"/>
      <c r="D50" s="169"/>
      <c r="E50" s="169"/>
      <c r="F50" s="169"/>
      <c r="G50" s="169"/>
      <c r="H50" s="169"/>
      <c r="I50" s="188"/>
      <c r="J50" s="186"/>
      <c r="K50" s="399"/>
      <c r="L50" s="399"/>
      <c r="M50" s="279"/>
    </row>
    <row r="51" spans="3:13">
      <c r="C51" s="403"/>
      <c r="D51" s="169"/>
      <c r="E51" s="169"/>
      <c r="F51" s="169"/>
      <c r="G51" s="169"/>
      <c r="H51" s="169"/>
      <c r="I51" s="438" t="s">
        <v>130</v>
      </c>
      <c r="J51" s="438"/>
      <c r="K51" s="404">
        <f>K12+K17+K28+K33+K40+K48</f>
        <v>1633594</v>
      </c>
      <c r="L51" s="404">
        <f>L12+L17+L28+L33+L40+L48</f>
        <v>3815148</v>
      </c>
      <c r="M51" s="405"/>
    </row>
    <row r="52" spans="3:13">
      <c r="C52" s="403"/>
      <c r="D52" s="169"/>
      <c r="E52" s="169"/>
      <c r="F52" s="169"/>
      <c r="G52" s="169"/>
      <c r="H52" s="169"/>
      <c r="I52" s="191"/>
      <c r="J52" s="191"/>
      <c r="K52" s="399"/>
      <c r="L52" s="399"/>
      <c r="M52" s="405"/>
    </row>
    <row r="53" spans="3:13">
      <c r="C53" s="403"/>
      <c r="D53" s="169"/>
      <c r="E53" s="169"/>
      <c r="F53" s="169"/>
      <c r="G53" s="169"/>
      <c r="H53" s="169"/>
      <c r="I53" s="433" t="s">
        <v>131</v>
      </c>
      <c r="J53" s="433"/>
      <c r="K53" s="404">
        <f>F33-K51</f>
        <v>259055</v>
      </c>
      <c r="L53" s="404">
        <f>G33-L51</f>
        <v>381935</v>
      </c>
      <c r="M53" s="405"/>
    </row>
    <row r="54" spans="3:13" ht="6" customHeight="1">
      <c r="C54" s="406"/>
      <c r="D54" s="213"/>
      <c r="E54" s="213"/>
      <c r="F54" s="213"/>
      <c r="G54" s="213"/>
      <c r="H54" s="213"/>
      <c r="I54" s="407"/>
      <c r="J54" s="407"/>
      <c r="K54" s="213"/>
      <c r="L54" s="213"/>
      <c r="M54" s="209"/>
    </row>
    <row r="55" spans="3:13" ht="6" customHeight="1">
      <c r="C55" s="168"/>
      <c r="D55" s="168"/>
      <c r="E55" s="168"/>
      <c r="F55" s="168"/>
      <c r="G55" s="168"/>
      <c r="H55" s="168"/>
      <c r="I55" s="225"/>
      <c r="J55" s="225"/>
      <c r="K55" s="168"/>
      <c r="L55" s="168"/>
      <c r="M55" s="168"/>
    </row>
    <row r="56" spans="3:13" ht="6" customHeight="1">
      <c r="C56" s="213"/>
      <c r="D56" s="214"/>
      <c r="E56" s="215"/>
      <c r="F56" s="216"/>
      <c r="G56" s="216"/>
      <c r="H56" s="213"/>
      <c r="I56" s="217"/>
      <c r="J56" s="408"/>
      <c r="K56" s="216"/>
      <c r="L56" s="216"/>
      <c r="M56" s="213"/>
    </row>
    <row r="57" spans="3:13" ht="6" customHeight="1">
      <c r="C57" s="168"/>
      <c r="D57" s="186"/>
      <c r="E57" s="210"/>
      <c r="F57" s="211"/>
      <c r="G57" s="211"/>
      <c r="H57" s="168"/>
      <c r="I57" s="212"/>
      <c r="J57" s="409"/>
      <c r="K57" s="211"/>
      <c r="L57" s="211"/>
      <c r="M57" s="168"/>
    </row>
    <row r="58" spans="3:13" ht="15" customHeight="1">
      <c r="D58" s="434" t="s">
        <v>78</v>
      </c>
      <c r="E58" s="434"/>
      <c r="F58" s="434"/>
      <c r="G58" s="434"/>
      <c r="H58" s="434"/>
      <c r="I58" s="434"/>
      <c r="J58" s="434"/>
      <c r="K58" s="434"/>
      <c r="L58" s="434"/>
    </row>
    <row r="59" spans="3:13" ht="9.75" customHeight="1">
      <c r="D59" s="186"/>
      <c r="E59" s="210"/>
      <c r="F59" s="211"/>
      <c r="G59" s="211"/>
      <c r="I59" s="212"/>
      <c r="J59" s="210"/>
      <c r="K59" s="211"/>
      <c r="L59" s="211"/>
    </row>
    <row r="60" spans="3:13" ht="30" customHeight="1">
      <c r="D60" s="186"/>
      <c r="E60" s="435"/>
      <c r="F60" s="435"/>
      <c r="G60" s="211"/>
      <c r="I60" s="436"/>
      <c r="J60" s="436"/>
      <c r="K60" s="211"/>
      <c r="L60" s="211"/>
    </row>
    <row r="61" spans="3:13" ht="14.1" customHeight="1">
      <c r="D61" s="218"/>
      <c r="E61" s="437" t="s">
        <v>412</v>
      </c>
      <c r="F61" s="437"/>
      <c r="G61" s="211"/>
      <c r="H61" s="211"/>
      <c r="I61" s="437" t="s">
        <v>414</v>
      </c>
      <c r="J61" s="437"/>
      <c r="K61" s="187"/>
      <c r="L61" s="211"/>
    </row>
    <row r="62" spans="3:13" ht="14.1" customHeight="1">
      <c r="D62" s="220"/>
      <c r="E62" s="432" t="s">
        <v>413</v>
      </c>
      <c r="F62" s="432"/>
      <c r="G62" s="221"/>
      <c r="H62" s="221"/>
      <c r="I62" s="432" t="s">
        <v>415</v>
      </c>
      <c r="J62" s="432"/>
      <c r="K62" s="187"/>
      <c r="L62" s="211"/>
    </row>
    <row r="63" spans="3:13" ht="9.9" customHeight="1">
      <c r="F63" s="162"/>
    </row>
    <row r="64" spans="3:13">
      <c r="F64" s="162"/>
    </row>
    <row r="65" spans="6:6">
      <c r="F65" s="162"/>
    </row>
  </sheetData>
  <sheetProtection formatCells="0" selectLockedCells="1"/>
  <mergeCells count="71">
    <mergeCell ref="D9:E9"/>
    <mergeCell ref="I9:J9"/>
    <mergeCell ref="E1:K1"/>
    <mergeCell ref="E2:K2"/>
    <mergeCell ref="E3:K3"/>
    <mergeCell ref="E4:K4"/>
    <mergeCell ref="E6:L6"/>
    <mergeCell ref="D17:E17"/>
    <mergeCell ref="I17:J17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D24:E24"/>
    <mergeCell ref="I24:J24"/>
    <mergeCell ref="D18:E18"/>
    <mergeCell ref="I18:J18"/>
    <mergeCell ref="D19:E19"/>
    <mergeCell ref="I19:J19"/>
    <mergeCell ref="D20:E20"/>
    <mergeCell ref="I20:J20"/>
    <mergeCell ref="I21:J21"/>
    <mergeCell ref="D22:E22"/>
    <mergeCell ref="I22:J22"/>
    <mergeCell ref="D23:E23"/>
    <mergeCell ref="I23:J23"/>
    <mergeCell ref="I25:J25"/>
    <mergeCell ref="D26:E26"/>
    <mergeCell ref="I26:J26"/>
    <mergeCell ref="D27:E27"/>
    <mergeCell ref="D28:E28"/>
    <mergeCell ref="I28:J28"/>
    <mergeCell ref="I36:J36"/>
    <mergeCell ref="D29:E29"/>
    <mergeCell ref="I29:J29"/>
    <mergeCell ref="D30:E30"/>
    <mergeCell ref="I30:J30"/>
    <mergeCell ref="D31:E31"/>
    <mergeCell ref="I31:J31"/>
    <mergeCell ref="D33:E33"/>
    <mergeCell ref="I33:J33"/>
    <mergeCell ref="D34:E34"/>
    <mergeCell ref="I34:J34"/>
    <mergeCell ref="I35:J35"/>
    <mergeCell ref="I51:J51"/>
    <mergeCell ref="I37:J37"/>
    <mergeCell ref="I38:J38"/>
    <mergeCell ref="I40:J40"/>
    <mergeCell ref="I41:J41"/>
    <mergeCell ref="I42:J42"/>
    <mergeCell ref="I43:J43"/>
    <mergeCell ref="I44:J44"/>
    <mergeCell ref="I45:J45"/>
    <mergeCell ref="I46:J46"/>
    <mergeCell ref="I48:J48"/>
    <mergeCell ref="I49:J49"/>
    <mergeCell ref="E62:F62"/>
    <mergeCell ref="I62:J62"/>
    <mergeCell ref="I53:J53"/>
    <mergeCell ref="D58:L58"/>
    <mergeCell ref="E60:F60"/>
    <mergeCell ref="I60:J60"/>
    <mergeCell ref="E61:F61"/>
    <mergeCell ref="I61:J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G39" workbookViewId="0">
      <selection activeCell="K60" sqref="A1:K60"/>
    </sheetView>
  </sheetViews>
  <sheetFormatPr baseColWidth="10" defaultColWidth="11.44140625" defaultRowHeight="10.199999999999999"/>
  <cols>
    <col min="1" max="1" width="1.109375" style="16" customWidth="1"/>
    <col min="2" max="3" width="3.6640625" style="17" customWidth="1"/>
    <col min="4" max="4" width="46.44140625" style="17" customWidth="1"/>
    <col min="5" max="10" width="15.6640625" style="17" customWidth="1"/>
    <col min="11" max="11" width="2" style="16" customWidth="1"/>
    <col min="12" max="16384" width="11.44140625" style="17"/>
  </cols>
  <sheetData>
    <row r="1" spans="1:10" s="16" customFormat="1"/>
    <row r="2" spans="1:10">
      <c r="B2" s="512" t="s">
        <v>408</v>
      </c>
      <c r="C2" s="513"/>
      <c r="D2" s="513"/>
      <c r="E2" s="513"/>
      <c r="F2" s="513"/>
      <c r="G2" s="513"/>
      <c r="H2" s="513"/>
      <c r="I2" s="513"/>
      <c r="J2" s="514"/>
    </row>
    <row r="3" spans="1:10">
      <c r="B3" s="515" t="s">
        <v>419</v>
      </c>
      <c r="C3" s="516"/>
      <c r="D3" s="516"/>
      <c r="E3" s="516"/>
      <c r="F3" s="516"/>
      <c r="G3" s="516"/>
      <c r="H3" s="516"/>
      <c r="I3" s="516"/>
      <c r="J3" s="517"/>
    </row>
    <row r="4" spans="1:10">
      <c r="B4" s="515" t="s">
        <v>205</v>
      </c>
      <c r="C4" s="516"/>
      <c r="D4" s="516"/>
      <c r="E4" s="516"/>
      <c r="F4" s="516"/>
      <c r="G4" s="516"/>
      <c r="H4" s="516"/>
      <c r="I4" s="516"/>
      <c r="J4" s="517"/>
    </row>
    <row r="5" spans="1:10">
      <c r="B5" s="518" t="s">
        <v>407</v>
      </c>
      <c r="C5" s="519"/>
      <c r="D5" s="519"/>
      <c r="E5" s="519"/>
      <c r="F5" s="519"/>
      <c r="G5" s="519"/>
      <c r="H5" s="519"/>
      <c r="I5" s="519"/>
      <c r="J5" s="520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521" t="s">
        <v>206</v>
      </c>
      <c r="C7" s="521"/>
      <c r="D7" s="521"/>
      <c r="E7" s="521" t="s">
        <v>207</v>
      </c>
      <c r="F7" s="521"/>
      <c r="G7" s="521"/>
      <c r="H7" s="521"/>
      <c r="I7" s="521"/>
      <c r="J7" s="522" t="s">
        <v>208</v>
      </c>
    </row>
    <row r="8" spans="1:10" ht="20.399999999999999">
      <c r="A8" s="18"/>
      <c r="B8" s="521"/>
      <c r="C8" s="521"/>
      <c r="D8" s="521"/>
      <c r="E8" s="118" t="s">
        <v>209</v>
      </c>
      <c r="F8" s="49" t="s">
        <v>210</v>
      </c>
      <c r="G8" s="118" t="s">
        <v>211</v>
      </c>
      <c r="H8" s="118" t="s">
        <v>212</v>
      </c>
      <c r="I8" s="118" t="s">
        <v>213</v>
      </c>
      <c r="J8" s="522"/>
    </row>
    <row r="9" spans="1:10" ht="12" customHeight="1">
      <c r="A9" s="18"/>
      <c r="B9" s="521"/>
      <c r="C9" s="521"/>
      <c r="D9" s="521"/>
      <c r="E9" s="118" t="s">
        <v>214</v>
      </c>
      <c r="F9" s="118" t="s">
        <v>215</v>
      </c>
      <c r="G9" s="118" t="s">
        <v>216</v>
      </c>
      <c r="H9" s="118" t="s">
        <v>217</v>
      </c>
      <c r="I9" s="118" t="s">
        <v>218</v>
      </c>
      <c r="J9" s="118" t="s">
        <v>232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523" t="s">
        <v>85</v>
      </c>
      <c r="C11" s="524"/>
      <c r="D11" s="525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>
      <c r="A12" s="21"/>
      <c r="B12" s="523" t="s">
        <v>199</v>
      </c>
      <c r="C12" s="524"/>
      <c r="D12" s="525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>
      <c r="A13" s="21"/>
      <c r="B13" s="523" t="s">
        <v>89</v>
      </c>
      <c r="C13" s="524"/>
      <c r="D13" s="525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>
      <c r="A14" s="21"/>
      <c r="B14" s="523" t="s">
        <v>91</v>
      </c>
      <c r="C14" s="524"/>
      <c r="D14" s="525"/>
      <c r="E14" s="41">
        <v>72000</v>
      </c>
      <c r="F14" s="41">
        <v>0</v>
      </c>
      <c r="G14" s="41">
        <f t="shared" si="0"/>
        <v>72000</v>
      </c>
      <c r="H14" s="41">
        <v>24351</v>
      </c>
      <c r="I14" s="41">
        <v>24351</v>
      </c>
      <c r="J14" s="41">
        <f t="shared" si="1"/>
        <v>-47649</v>
      </c>
    </row>
    <row r="15" spans="1:10" ht="12" customHeight="1">
      <c r="A15" s="21"/>
      <c r="B15" s="523" t="s">
        <v>219</v>
      </c>
      <c r="C15" s="524"/>
      <c r="D15" s="525"/>
      <c r="E15" s="41">
        <f>+E16+E17</f>
        <v>66000</v>
      </c>
      <c r="F15" s="41">
        <f>+F16+F17</f>
        <v>0</v>
      </c>
      <c r="G15" s="41">
        <f>+G16+G17</f>
        <v>66000</v>
      </c>
      <c r="H15" s="41">
        <f>+H16+H17</f>
        <v>8863</v>
      </c>
      <c r="I15" s="41">
        <f>+I16+I17</f>
        <v>8863</v>
      </c>
      <c r="J15" s="41">
        <f t="shared" si="1"/>
        <v>-57137</v>
      </c>
    </row>
    <row r="16" spans="1:10" ht="12" customHeight="1">
      <c r="A16" s="21"/>
      <c r="B16" s="28"/>
      <c r="C16" s="524" t="s">
        <v>220</v>
      </c>
      <c r="D16" s="525"/>
      <c r="E16" s="41">
        <v>66000</v>
      </c>
      <c r="F16" s="41">
        <v>0</v>
      </c>
      <c r="G16" s="41">
        <f t="shared" si="0"/>
        <v>66000</v>
      </c>
      <c r="H16" s="41">
        <v>8863</v>
      </c>
      <c r="I16" s="41">
        <v>8863</v>
      </c>
      <c r="J16" s="41">
        <f t="shared" si="1"/>
        <v>-57137</v>
      </c>
    </row>
    <row r="17" spans="1:10" ht="12" customHeight="1">
      <c r="A17" s="21"/>
      <c r="B17" s="28"/>
      <c r="C17" s="524" t="s">
        <v>221</v>
      </c>
      <c r="D17" s="525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0" ht="12" customHeight="1">
      <c r="A18" s="21"/>
      <c r="B18" s="523" t="s">
        <v>222</v>
      </c>
      <c r="C18" s="524"/>
      <c r="D18" s="525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0" ht="12" customHeight="1">
      <c r="A19" s="21"/>
      <c r="B19" s="28"/>
      <c r="C19" s="524" t="s">
        <v>220</v>
      </c>
      <c r="D19" s="525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0" ht="12" customHeight="1">
      <c r="A20" s="21"/>
      <c r="B20" s="28"/>
      <c r="C20" s="524" t="s">
        <v>221</v>
      </c>
      <c r="D20" s="525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0" ht="12" customHeight="1">
      <c r="A21" s="21"/>
      <c r="B21" s="523" t="s">
        <v>223</v>
      </c>
      <c r="C21" s="524"/>
      <c r="D21" s="525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</row>
    <row r="22" spans="1:10" ht="12" customHeight="1">
      <c r="A22" s="21"/>
      <c r="B22" s="523" t="s">
        <v>102</v>
      </c>
      <c r="C22" s="524"/>
      <c r="D22" s="525"/>
      <c r="E22" s="41">
        <v>4029341</v>
      </c>
      <c r="F22" s="41">
        <v>246590</v>
      </c>
      <c r="G22" s="41">
        <f t="shared" si="0"/>
        <v>4275931</v>
      </c>
      <c r="H22" s="41">
        <v>572136</v>
      </c>
      <c r="I22" s="41">
        <v>572136</v>
      </c>
      <c r="J22" s="41">
        <f t="shared" si="1"/>
        <v>-3457205</v>
      </c>
    </row>
    <row r="23" spans="1:10" ht="12" customHeight="1">
      <c r="A23" s="29"/>
      <c r="B23" s="523" t="s">
        <v>224</v>
      </c>
      <c r="C23" s="524"/>
      <c r="D23" s="525"/>
      <c r="E23" s="41">
        <v>0</v>
      </c>
      <c r="F23" s="41">
        <v>0</v>
      </c>
      <c r="G23" s="41">
        <f t="shared" si="0"/>
        <v>0</v>
      </c>
      <c r="H23" s="41">
        <v>0</v>
      </c>
      <c r="I23" s="41">
        <v>0</v>
      </c>
      <c r="J23" s="41">
        <f t="shared" si="1"/>
        <v>0</v>
      </c>
    </row>
    <row r="24" spans="1:10" ht="12" customHeight="1">
      <c r="A24" s="21"/>
      <c r="B24" s="523" t="s">
        <v>225</v>
      </c>
      <c r="C24" s="524"/>
      <c r="D24" s="525"/>
      <c r="E24" s="41">
        <v>0</v>
      </c>
      <c r="F24" s="41">
        <v>0</v>
      </c>
      <c r="G24" s="41">
        <f t="shared" si="0"/>
        <v>0</v>
      </c>
      <c r="H24" s="41">
        <v>0</v>
      </c>
      <c r="I24" s="41">
        <v>0</v>
      </c>
      <c r="J24" s="41">
        <f t="shared" si="1"/>
        <v>0</v>
      </c>
    </row>
    <row r="25" spans="1:10" ht="12" customHeight="1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0" ht="12" customHeight="1">
      <c r="A26" s="18"/>
      <c r="B26" s="35"/>
      <c r="C26" s="36"/>
      <c r="D26" s="37" t="s">
        <v>226</v>
      </c>
      <c r="E26" s="41">
        <f>SUM(E11+E12+E13+E14+E15+E18+E21+E22+E23+E24)</f>
        <v>4167341</v>
      </c>
      <c r="F26" s="41">
        <f>SUM(F11+F12+F13+F14+F15+F18+F21+F22+F23+F24)</f>
        <v>246590</v>
      </c>
      <c r="G26" s="41">
        <f>SUM(G11+G12+G13+G14+G15+G18+G21+G22+G23+G24)</f>
        <v>4413931</v>
      </c>
      <c r="H26" s="41">
        <f>SUM(H11+H12+H13+H14+H15+H18+H21+H22+H23+H24)</f>
        <v>605350</v>
      </c>
      <c r="I26" s="41">
        <f>SUM(I11+I12+I13+I14+I15+I18+I21+I22+I23+I24)</f>
        <v>605350</v>
      </c>
      <c r="J26" s="526">
        <f>SUM(J11:J24)</f>
        <v>-3619128</v>
      </c>
    </row>
    <row r="27" spans="1:10" ht="12" customHeight="1">
      <c r="A27" s="21"/>
      <c r="B27" s="38"/>
      <c r="C27" s="38"/>
      <c r="D27" s="38"/>
      <c r="E27" s="38"/>
      <c r="F27" s="38"/>
      <c r="G27" s="38"/>
      <c r="H27" s="528" t="s">
        <v>406</v>
      </c>
      <c r="I27" s="529"/>
      <c r="J27" s="527"/>
    </row>
    <row r="28" spans="1:10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>
      <c r="A29" s="18"/>
      <c r="B29" s="522" t="s">
        <v>227</v>
      </c>
      <c r="C29" s="522"/>
      <c r="D29" s="522"/>
      <c r="E29" s="521" t="s">
        <v>207</v>
      </c>
      <c r="F29" s="521"/>
      <c r="G29" s="521"/>
      <c r="H29" s="521"/>
      <c r="I29" s="521"/>
      <c r="J29" s="522" t="s">
        <v>208</v>
      </c>
    </row>
    <row r="30" spans="1:10" ht="20.399999999999999">
      <c r="A30" s="18"/>
      <c r="B30" s="522"/>
      <c r="C30" s="522"/>
      <c r="D30" s="522"/>
      <c r="E30" s="118" t="s">
        <v>209</v>
      </c>
      <c r="F30" s="49" t="s">
        <v>210</v>
      </c>
      <c r="G30" s="118" t="s">
        <v>211</v>
      </c>
      <c r="H30" s="118" t="s">
        <v>212</v>
      </c>
      <c r="I30" s="118" t="s">
        <v>213</v>
      </c>
      <c r="J30" s="522"/>
    </row>
    <row r="31" spans="1:10" ht="12" customHeight="1">
      <c r="A31" s="18"/>
      <c r="B31" s="522"/>
      <c r="C31" s="522"/>
      <c r="D31" s="522"/>
      <c r="E31" s="118" t="s">
        <v>214</v>
      </c>
      <c r="F31" s="118" t="s">
        <v>215</v>
      </c>
      <c r="G31" s="118" t="s">
        <v>216</v>
      </c>
      <c r="H31" s="118" t="s">
        <v>217</v>
      </c>
      <c r="I31" s="118" t="s">
        <v>218</v>
      </c>
      <c r="J31" s="118" t="s">
        <v>232</v>
      </c>
    </row>
    <row r="32" spans="1:10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9" t="s">
        <v>228</v>
      </c>
      <c r="C33" s="40"/>
      <c r="D33" s="50"/>
      <c r="E33" s="54">
        <f>+E34+E35+E36+E37+E40+E43+E44</f>
        <v>4029341</v>
      </c>
      <c r="F33" s="54">
        <f t="shared" ref="F33:J33" si="2">+F34+F35+F36+F37+F40+F43+F44</f>
        <v>246590</v>
      </c>
      <c r="G33" s="54">
        <f t="shared" si="2"/>
        <v>4275931</v>
      </c>
      <c r="H33" s="54">
        <f t="shared" si="2"/>
        <v>572136</v>
      </c>
      <c r="I33" s="54">
        <f t="shared" si="2"/>
        <v>572136</v>
      </c>
      <c r="J33" s="54">
        <f t="shared" si="2"/>
        <v>-3457205</v>
      </c>
    </row>
    <row r="34" spans="1:10" ht="12" customHeight="1">
      <c r="A34" s="21"/>
      <c r="B34" s="28"/>
      <c r="C34" s="524" t="s">
        <v>85</v>
      </c>
      <c r="D34" s="525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>
      <c r="A35" s="21"/>
      <c r="B35" s="28"/>
      <c r="C35" s="524" t="s">
        <v>89</v>
      </c>
      <c r="D35" s="525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>
      <c r="A36" s="21"/>
      <c r="B36" s="28"/>
      <c r="C36" s="524" t="s">
        <v>91</v>
      </c>
      <c r="D36" s="525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>
      <c r="A37" s="21"/>
      <c r="B37" s="28"/>
      <c r="C37" s="524" t="s">
        <v>219</v>
      </c>
      <c r="D37" s="525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>
      <c r="A38" s="21"/>
      <c r="B38" s="28"/>
      <c r="C38" s="51"/>
      <c r="D38" s="42" t="s">
        <v>220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>
      <c r="A39" s="21"/>
      <c r="B39" s="28"/>
      <c r="C39" s="51"/>
      <c r="D39" s="42" t="s">
        <v>221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>
      <c r="A40" s="21"/>
      <c r="B40" s="28"/>
      <c r="C40" s="524" t="s">
        <v>222</v>
      </c>
      <c r="D40" s="525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>
      <c r="A41" s="21"/>
      <c r="B41" s="28"/>
      <c r="C41" s="51"/>
      <c r="D41" s="42" t="s">
        <v>220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>
      <c r="A42" s="21"/>
      <c r="B42" s="28"/>
      <c r="C42" s="51"/>
      <c r="D42" s="42" t="s">
        <v>221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>
      <c r="A43" s="21"/>
      <c r="B43" s="28"/>
      <c r="C43" s="524" t="s">
        <v>102</v>
      </c>
      <c r="D43" s="525"/>
      <c r="E43" s="41">
        <v>0</v>
      </c>
      <c r="F43" s="41">
        <v>0</v>
      </c>
      <c r="G43" s="41">
        <f t="shared" si="3"/>
        <v>0</v>
      </c>
      <c r="H43" s="41">
        <v>0</v>
      </c>
      <c r="I43" s="41">
        <v>0</v>
      </c>
      <c r="J43" s="41">
        <f t="shared" si="4"/>
        <v>0</v>
      </c>
    </row>
    <row r="44" spans="1:10" ht="12" customHeight="1">
      <c r="A44" s="21"/>
      <c r="B44" s="28"/>
      <c r="C44" s="524" t="s">
        <v>224</v>
      </c>
      <c r="D44" s="525"/>
      <c r="E44" s="41">
        <v>4029341</v>
      </c>
      <c r="F44" s="41">
        <v>246590</v>
      </c>
      <c r="G44" s="41">
        <f t="shared" si="3"/>
        <v>4275931</v>
      </c>
      <c r="H44" s="41">
        <v>572136</v>
      </c>
      <c r="I44" s="41">
        <v>572136</v>
      </c>
      <c r="J44" s="41">
        <f t="shared" si="4"/>
        <v>-3457205</v>
      </c>
    </row>
    <row r="45" spans="1:10" ht="12" customHeight="1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>
      <c r="A46" s="21"/>
      <c r="B46" s="39" t="s">
        <v>229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>
      <c r="A47" s="21"/>
      <c r="B47" s="39"/>
      <c r="C47" s="524" t="s">
        <v>199</v>
      </c>
      <c r="D47" s="525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>
      <c r="A48" s="21"/>
      <c r="B48" s="28"/>
      <c r="C48" s="524" t="s">
        <v>223</v>
      </c>
      <c r="D48" s="525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>
      <c r="A49" s="21"/>
      <c r="B49" s="28"/>
      <c r="C49" s="524" t="s">
        <v>224</v>
      </c>
      <c r="D49" s="525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>
      <c r="A51" s="21"/>
      <c r="B51" s="39" t="s">
        <v>230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>
      <c r="A52" s="21"/>
      <c r="B52" s="28"/>
      <c r="C52" s="524" t="s">
        <v>225</v>
      </c>
      <c r="D52" s="525"/>
      <c r="E52" s="41">
        <v>0</v>
      </c>
      <c r="F52" s="41">
        <v>0</v>
      </c>
      <c r="G52" s="41">
        <f t="shared" ref="G52" si="5"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>
      <c r="A54" s="18"/>
      <c r="B54" s="35"/>
      <c r="C54" s="36"/>
      <c r="D54" s="48" t="s">
        <v>226</v>
      </c>
      <c r="E54" s="41">
        <f>+E34+E35+E36+E37+E40+E43+E44+E46+E51</f>
        <v>4029341</v>
      </c>
      <c r="F54" s="41">
        <f t="shared" ref="F54:I54" si="6">+F34+F35+F36+F37+F40+F43+F44+F46+F51</f>
        <v>246590</v>
      </c>
      <c r="G54" s="41">
        <f t="shared" si="6"/>
        <v>4275931</v>
      </c>
      <c r="H54" s="41">
        <f t="shared" si="6"/>
        <v>572136</v>
      </c>
      <c r="I54" s="41">
        <f t="shared" si="6"/>
        <v>572136</v>
      </c>
      <c r="J54" s="531">
        <f>+J33+J46+J51</f>
        <v>-3457205</v>
      </c>
    </row>
    <row r="55" spans="1:11">
      <c r="A55" s="21"/>
      <c r="B55" s="38"/>
      <c r="C55" s="38"/>
      <c r="D55" s="38"/>
      <c r="E55" s="38"/>
      <c r="F55" s="38"/>
      <c r="G55" s="38"/>
      <c r="H55" s="528" t="s">
        <v>406</v>
      </c>
      <c r="I55" s="529"/>
      <c r="J55" s="532"/>
    </row>
    <row r="56" spans="1:11">
      <c r="A56" s="21"/>
      <c r="B56" s="530"/>
      <c r="C56" s="530"/>
      <c r="D56" s="530"/>
      <c r="E56" s="530"/>
      <c r="F56" s="530"/>
      <c r="G56" s="530"/>
      <c r="H56" s="530"/>
      <c r="I56" s="530"/>
      <c r="J56" s="530"/>
    </row>
    <row r="57" spans="1:11">
      <c r="B57" s="16" t="s">
        <v>231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D7" sqref="D7"/>
    </sheetView>
  </sheetViews>
  <sheetFormatPr baseColWidth="10" defaultRowHeight="14.4"/>
  <cols>
    <col min="1" max="1" width="2.33203125" style="55" customWidth="1"/>
    <col min="2" max="2" width="3.33203125" style="17" customWidth="1"/>
    <col min="3" max="3" width="52.5546875" style="17" customWidth="1"/>
    <col min="4" max="9" width="12.6640625" style="17" customWidth="1"/>
    <col min="10" max="10" width="7" style="55" bestFit="1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512" t="s">
        <v>408</v>
      </c>
      <c r="C2" s="513"/>
      <c r="D2" s="513"/>
      <c r="E2" s="513"/>
      <c r="F2" s="513"/>
      <c r="G2" s="513"/>
      <c r="H2" s="513"/>
      <c r="I2" s="514"/>
    </row>
    <row r="3" spans="2:9">
      <c r="B3" s="515" t="s">
        <v>419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233</v>
      </c>
      <c r="C4" s="516"/>
      <c r="D4" s="516"/>
      <c r="E4" s="516"/>
      <c r="F4" s="516"/>
      <c r="G4" s="516"/>
      <c r="H4" s="516"/>
      <c r="I4" s="517"/>
    </row>
    <row r="5" spans="2:9">
      <c r="B5" s="515" t="s">
        <v>234</v>
      </c>
      <c r="C5" s="516"/>
      <c r="D5" s="516"/>
      <c r="E5" s="516"/>
      <c r="F5" s="516"/>
      <c r="G5" s="516"/>
      <c r="H5" s="516"/>
      <c r="I5" s="517"/>
    </row>
    <row r="6" spans="2:9">
      <c r="B6" s="518" t="s">
        <v>407</v>
      </c>
      <c r="C6" s="519"/>
      <c r="D6" s="519"/>
      <c r="E6" s="519"/>
      <c r="F6" s="519"/>
      <c r="G6" s="519"/>
      <c r="H6" s="519"/>
      <c r="I6" s="520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533" t="s">
        <v>76</v>
      </c>
      <c r="C8" s="533"/>
      <c r="D8" s="534" t="s">
        <v>235</v>
      </c>
      <c r="E8" s="534"/>
      <c r="F8" s="534"/>
      <c r="G8" s="534"/>
      <c r="H8" s="534"/>
      <c r="I8" s="534" t="s">
        <v>236</v>
      </c>
    </row>
    <row r="9" spans="2:9" ht="20.399999999999999">
      <c r="B9" s="533"/>
      <c r="C9" s="533"/>
      <c r="D9" s="56" t="s">
        <v>237</v>
      </c>
      <c r="E9" s="56" t="s">
        <v>238</v>
      </c>
      <c r="F9" s="56" t="s">
        <v>211</v>
      </c>
      <c r="G9" s="56" t="s">
        <v>212</v>
      </c>
      <c r="H9" s="56" t="s">
        <v>239</v>
      </c>
      <c r="I9" s="534"/>
    </row>
    <row r="10" spans="2:9">
      <c r="B10" s="533"/>
      <c r="C10" s="533"/>
      <c r="D10" s="56">
        <v>1</v>
      </c>
      <c r="E10" s="56">
        <v>2</v>
      </c>
      <c r="F10" s="56" t="s">
        <v>240</v>
      </c>
      <c r="G10" s="56">
        <v>4</v>
      </c>
      <c r="H10" s="56">
        <v>5</v>
      </c>
      <c r="I10" s="56" t="s">
        <v>241</v>
      </c>
    </row>
    <row r="11" spans="2:9">
      <c r="B11" s="57"/>
      <c r="C11" s="58"/>
      <c r="D11" s="59"/>
      <c r="E11" s="59"/>
      <c r="F11" s="59"/>
      <c r="G11" s="59"/>
      <c r="H11" s="59"/>
      <c r="I11" s="59"/>
    </row>
    <row r="12" spans="2:9">
      <c r="B12" s="60"/>
      <c r="C12" s="61" t="s">
        <v>419</v>
      </c>
      <c r="D12" s="70">
        <v>4167341</v>
      </c>
      <c r="E12" s="70">
        <v>-246590</v>
      </c>
      <c r="F12" s="70">
        <f>+D12+E12</f>
        <v>3920751</v>
      </c>
      <c r="G12" s="70">
        <v>1633594</v>
      </c>
      <c r="H12" s="70">
        <v>1633594</v>
      </c>
      <c r="I12" s="70">
        <f>+F12-G12</f>
        <v>2287157</v>
      </c>
    </row>
    <row r="13" spans="2:9">
      <c r="B13" s="60"/>
      <c r="C13" s="61"/>
      <c r="D13" s="70"/>
      <c r="E13" s="70"/>
      <c r="F13" s="70">
        <f t="shared" ref="F13:F20" si="0">+D13+E13</f>
        <v>0</v>
      </c>
      <c r="G13" s="70"/>
      <c r="H13" s="70"/>
      <c r="I13" s="70">
        <f t="shared" ref="I13:I20" si="1">+F13-G13</f>
        <v>0</v>
      </c>
    </row>
    <row r="14" spans="2:9">
      <c r="B14" s="60"/>
      <c r="C14" s="61"/>
      <c r="D14" s="70"/>
      <c r="E14" s="70"/>
      <c r="F14" s="70">
        <f t="shared" si="0"/>
        <v>0</v>
      </c>
      <c r="G14" s="70"/>
      <c r="H14" s="70"/>
      <c r="I14" s="70">
        <f t="shared" si="1"/>
        <v>0</v>
      </c>
    </row>
    <row r="15" spans="2:9">
      <c r="B15" s="60"/>
      <c r="C15" s="61"/>
      <c r="D15" s="70"/>
      <c r="E15" s="70"/>
      <c r="F15" s="70">
        <f t="shared" si="0"/>
        <v>0</v>
      </c>
      <c r="G15" s="70"/>
      <c r="H15" s="70"/>
      <c r="I15" s="70">
        <f t="shared" si="1"/>
        <v>0</v>
      </c>
    </row>
    <row r="16" spans="2:9">
      <c r="B16" s="60"/>
      <c r="C16" s="61"/>
      <c r="D16" s="70"/>
      <c r="E16" s="70"/>
      <c r="F16" s="70">
        <f t="shared" si="0"/>
        <v>0</v>
      </c>
      <c r="G16" s="70"/>
      <c r="H16" s="70"/>
      <c r="I16" s="70">
        <f t="shared" si="1"/>
        <v>0</v>
      </c>
    </row>
    <row r="17" spans="1:10">
      <c r="B17" s="60"/>
      <c r="C17" s="61"/>
      <c r="D17" s="70"/>
      <c r="E17" s="70"/>
      <c r="F17" s="70">
        <f t="shared" si="0"/>
        <v>0</v>
      </c>
      <c r="G17" s="70"/>
      <c r="H17" s="70"/>
      <c r="I17" s="70">
        <f t="shared" si="1"/>
        <v>0</v>
      </c>
    </row>
    <row r="18" spans="1:10">
      <c r="B18" s="60"/>
      <c r="C18" s="61"/>
      <c r="D18" s="70"/>
      <c r="E18" s="70"/>
      <c r="F18" s="70">
        <f t="shared" si="0"/>
        <v>0</v>
      </c>
      <c r="G18" s="70"/>
      <c r="H18" s="70"/>
      <c r="I18" s="70">
        <f t="shared" si="1"/>
        <v>0</v>
      </c>
    </row>
    <row r="19" spans="1:10">
      <c r="B19" s="60"/>
      <c r="C19" s="61"/>
      <c r="D19" s="70"/>
      <c r="E19" s="70"/>
      <c r="F19" s="70">
        <f t="shared" si="0"/>
        <v>0</v>
      </c>
      <c r="G19" s="70"/>
      <c r="H19" s="70"/>
      <c r="I19" s="70">
        <f t="shared" si="1"/>
        <v>0</v>
      </c>
    </row>
    <row r="20" spans="1:10">
      <c r="B20" s="60"/>
      <c r="C20" s="61"/>
      <c r="D20" s="70"/>
      <c r="E20" s="70"/>
      <c r="F20" s="70">
        <f t="shared" si="0"/>
        <v>0</v>
      </c>
      <c r="G20" s="70"/>
      <c r="H20" s="70"/>
      <c r="I20" s="70">
        <f t="shared" si="1"/>
        <v>0</v>
      </c>
    </row>
    <row r="21" spans="1:10">
      <c r="B21" s="62"/>
      <c r="C21" s="63"/>
      <c r="D21" s="64"/>
      <c r="E21" s="64"/>
      <c r="F21" s="64"/>
      <c r="G21" s="64"/>
      <c r="H21" s="64"/>
      <c r="I21" s="64"/>
    </row>
    <row r="22" spans="1:10" s="68" customFormat="1">
      <c r="A22" s="65"/>
      <c r="B22" s="66"/>
      <c r="C22" s="67" t="s">
        <v>242</v>
      </c>
      <c r="D22" s="69">
        <f>SUM(D12:D20)</f>
        <v>4167341</v>
      </c>
      <c r="E22" s="69">
        <f t="shared" ref="E22:I22" si="2">SUM(E12:E20)</f>
        <v>-246590</v>
      </c>
      <c r="F22" s="69">
        <f t="shared" si="2"/>
        <v>3920751</v>
      </c>
      <c r="G22" s="69">
        <f t="shared" si="2"/>
        <v>1633594</v>
      </c>
      <c r="H22" s="69">
        <f t="shared" si="2"/>
        <v>1633594</v>
      </c>
      <c r="I22" s="69">
        <f t="shared" si="2"/>
        <v>2287157</v>
      </c>
      <c r="J22" s="65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C26" sqref="C26"/>
    </sheetView>
  </sheetViews>
  <sheetFormatPr baseColWidth="10" defaultRowHeight="14.4"/>
  <cols>
    <col min="1" max="1" width="2.5546875" style="55" customWidth="1"/>
    <col min="2" max="2" width="2" style="17" customWidth="1"/>
    <col min="3" max="3" width="45.88671875" style="17" customWidth="1"/>
    <col min="4" max="9" width="12.6640625" style="17" customWidth="1"/>
    <col min="10" max="10" width="4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512" t="s">
        <v>408</v>
      </c>
      <c r="C2" s="513"/>
      <c r="D2" s="513"/>
      <c r="E2" s="513"/>
      <c r="F2" s="513"/>
      <c r="G2" s="513"/>
      <c r="H2" s="513"/>
      <c r="I2" s="514"/>
    </row>
    <row r="3" spans="2:9">
      <c r="B3" s="515" t="s">
        <v>419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233</v>
      </c>
      <c r="C4" s="516"/>
      <c r="D4" s="516"/>
      <c r="E4" s="516"/>
      <c r="F4" s="516"/>
      <c r="G4" s="516"/>
      <c r="H4" s="516"/>
      <c r="I4" s="517"/>
    </row>
    <row r="5" spans="2:9">
      <c r="B5" s="515" t="s">
        <v>243</v>
      </c>
      <c r="C5" s="516"/>
      <c r="D5" s="516"/>
      <c r="E5" s="516"/>
      <c r="F5" s="516"/>
      <c r="G5" s="516"/>
      <c r="H5" s="516"/>
      <c r="I5" s="517"/>
    </row>
    <row r="6" spans="2:9">
      <c r="B6" s="518" t="s">
        <v>407</v>
      </c>
      <c r="C6" s="519"/>
      <c r="D6" s="519"/>
      <c r="E6" s="519"/>
      <c r="F6" s="519"/>
      <c r="G6" s="519"/>
      <c r="H6" s="519"/>
      <c r="I6" s="520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535" t="s">
        <v>76</v>
      </c>
      <c r="C8" s="536"/>
      <c r="D8" s="534" t="s">
        <v>244</v>
      </c>
      <c r="E8" s="534"/>
      <c r="F8" s="534"/>
      <c r="G8" s="534"/>
      <c r="H8" s="534"/>
      <c r="I8" s="534" t="s">
        <v>236</v>
      </c>
    </row>
    <row r="9" spans="2:9" ht="20.399999999999999">
      <c r="B9" s="537"/>
      <c r="C9" s="538"/>
      <c r="D9" s="56" t="s">
        <v>237</v>
      </c>
      <c r="E9" s="56" t="s">
        <v>238</v>
      </c>
      <c r="F9" s="56" t="s">
        <v>211</v>
      </c>
      <c r="G9" s="56" t="s">
        <v>212</v>
      </c>
      <c r="H9" s="56" t="s">
        <v>239</v>
      </c>
      <c r="I9" s="534"/>
    </row>
    <row r="10" spans="2:9">
      <c r="B10" s="539"/>
      <c r="C10" s="540"/>
      <c r="D10" s="56">
        <v>1</v>
      </c>
      <c r="E10" s="56">
        <v>2</v>
      </c>
      <c r="F10" s="56" t="s">
        <v>240</v>
      </c>
      <c r="G10" s="56">
        <v>4</v>
      </c>
      <c r="H10" s="56">
        <v>5</v>
      </c>
      <c r="I10" s="56" t="s">
        <v>241</v>
      </c>
    </row>
    <row r="11" spans="2:9">
      <c r="B11" s="71"/>
      <c r="C11" s="72"/>
      <c r="D11" s="73"/>
      <c r="E11" s="73"/>
      <c r="F11" s="73"/>
      <c r="G11" s="73"/>
      <c r="H11" s="73"/>
      <c r="I11" s="73"/>
    </row>
    <row r="12" spans="2:9">
      <c r="B12" s="57"/>
      <c r="C12" s="74" t="s">
        <v>245</v>
      </c>
      <c r="D12" s="80">
        <v>4145985</v>
      </c>
      <c r="E12" s="80">
        <v>-225234</v>
      </c>
      <c r="F12" s="80">
        <f>+D12+E12</f>
        <v>3920751</v>
      </c>
      <c r="G12" s="80">
        <v>1633594</v>
      </c>
      <c r="H12" s="80">
        <v>1633594</v>
      </c>
      <c r="I12" s="80">
        <f>+F12-G12</f>
        <v>2287157</v>
      </c>
    </row>
    <row r="13" spans="2:9">
      <c r="B13" s="57"/>
      <c r="C13" s="58"/>
      <c r="D13" s="80"/>
      <c r="E13" s="80"/>
      <c r="F13" s="80"/>
      <c r="G13" s="80"/>
      <c r="H13" s="80"/>
      <c r="I13" s="80"/>
    </row>
    <row r="14" spans="2:9">
      <c r="B14" s="75"/>
      <c r="C14" s="74" t="s">
        <v>246</v>
      </c>
      <c r="D14" s="80">
        <v>21356</v>
      </c>
      <c r="E14" s="80">
        <v>-21356</v>
      </c>
      <c r="F14" s="80">
        <f>+D14+E14</f>
        <v>0</v>
      </c>
      <c r="G14" s="80">
        <v>0</v>
      </c>
      <c r="H14" s="80">
        <v>0</v>
      </c>
      <c r="I14" s="80">
        <f>+F14-G14</f>
        <v>0</v>
      </c>
    </row>
    <row r="15" spans="2:9">
      <c r="B15" s="57"/>
      <c r="C15" s="58"/>
      <c r="D15" s="80"/>
      <c r="E15" s="80"/>
      <c r="F15" s="80"/>
      <c r="G15" s="80"/>
      <c r="H15" s="80"/>
      <c r="I15" s="80"/>
    </row>
    <row r="16" spans="2:9">
      <c r="B16" s="75"/>
      <c r="C16" s="74" t="s">
        <v>247</v>
      </c>
      <c r="D16" s="80"/>
      <c r="E16" s="80"/>
      <c r="F16" s="80">
        <f>+D16+E16</f>
        <v>0</v>
      </c>
      <c r="G16" s="80"/>
      <c r="H16" s="80"/>
      <c r="I16" s="80">
        <f>+F16-G16</f>
        <v>0</v>
      </c>
    </row>
    <row r="17" spans="1:10">
      <c r="B17" s="76"/>
      <c r="C17" s="77"/>
      <c r="D17" s="78"/>
      <c r="E17" s="78"/>
      <c r="F17" s="78"/>
      <c r="G17" s="78"/>
      <c r="H17" s="78"/>
      <c r="I17" s="78"/>
    </row>
    <row r="18" spans="1:10" s="68" customFormat="1">
      <c r="A18" s="65"/>
      <c r="B18" s="76"/>
      <c r="C18" s="77" t="s">
        <v>242</v>
      </c>
      <c r="D18" s="79">
        <f>+D12+D14+D16</f>
        <v>4167341</v>
      </c>
      <c r="E18" s="79">
        <f t="shared" ref="E18:I18" si="0">+E12+E14+E16</f>
        <v>-246590</v>
      </c>
      <c r="F18" s="79">
        <f t="shared" si="0"/>
        <v>3920751</v>
      </c>
      <c r="G18" s="79">
        <f t="shared" si="0"/>
        <v>1633594</v>
      </c>
      <c r="H18" s="79">
        <f t="shared" si="0"/>
        <v>1633594</v>
      </c>
      <c r="I18" s="79">
        <f t="shared" si="0"/>
        <v>2287157</v>
      </c>
      <c r="J18" s="65"/>
    </row>
    <row r="19" spans="1:10" s="55" customFormat="1">
      <c r="B19" s="16"/>
      <c r="C19" s="16"/>
      <c r="D19" s="16"/>
      <c r="E19" s="16"/>
      <c r="F19" s="16"/>
      <c r="G19" s="16"/>
      <c r="H19" s="16"/>
      <c r="I19" s="16"/>
    </row>
    <row r="21" spans="1:10">
      <c r="D21" s="81" t="str">
        <f>IF(D18=CAdmon!D22," ","ERROR")</f>
        <v xml:space="preserve"> </v>
      </c>
      <c r="E21" s="81" t="str">
        <f>IF(E18=CAdmon!E22," ","ERROR")</f>
        <v xml:space="preserve"> </v>
      </c>
      <c r="F21" s="81" t="str">
        <f>IF(F18=CAdmon!F22," ","ERROR")</f>
        <v xml:space="preserve"> </v>
      </c>
      <c r="G21" s="81" t="str">
        <f>IF(G18=CAdmon!G22," ","ERROR")</f>
        <v xml:space="preserve"> </v>
      </c>
      <c r="H21" s="81" t="str">
        <f>IF(H18=CAdmon!H22," ","ERROR")</f>
        <v xml:space="preserve"> </v>
      </c>
      <c r="I21" s="81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C11" sqref="C11"/>
    </sheetView>
  </sheetViews>
  <sheetFormatPr baseColWidth="10" defaultRowHeight="14.4"/>
  <cols>
    <col min="1" max="1" width="2.44140625" style="55" customWidth="1"/>
    <col min="2" max="2" width="4.5546875" style="17" customWidth="1"/>
    <col min="3" max="3" width="57.33203125" style="17" customWidth="1"/>
    <col min="4" max="9" width="12.6640625" style="17" customWidth="1"/>
    <col min="10" max="10" width="3.6640625" style="55" customWidth="1"/>
  </cols>
  <sheetData>
    <row r="1" spans="2:9">
      <c r="B1" s="512" t="s">
        <v>408</v>
      </c>
      <c r="C1" s="513"/>
      <c r="D1" s="513"/>
      <c r="E1" s="513"/>
      <c r="F1" s="513"/>
      <c r="G1" s="513"/>
      <c r="H1" s="513"/>
      <c r="I1" s="514"/>
    </row>
    <row r="2" spans="2:9">
      <c r="B2" s="515" t="s">
        <v>419</v>
      </c>
      <c r="C2" s="516"/>
      <c r="D2" s="516"/>
      <c r="E2" s="516"/>
      <c r="F2" s="516"/>
      <c r="G2" s="516"/>
      <c r="H2" s="516"/>
      <c r="I2" s="517"/>
    </row>
    <row r="3" spans="2:9">
      <c r="B3" s="515" t="s">
        <v>233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273</v>
      </c>
      <c r="C4" s="516"/>
      <c r="D4" s="516"/>
      <c r="E4" s="516"/>
      <c r="F4" s="516"/>
      <c r="G4" s="516"/>
      <c r="H4" s="516"/>
      <c r="I4" s="517"/>
    </row>
    <row r="5" spans="2:9">
      <c r="B5" s="518" t="s">
        <v>407</v>
      </c>
      <c r="C5" s="519"/>
      <c r="D5" s="519"/>
      <c r="E5" s="519"/>
      <c r="F5" s="519"/>
      <c r="G5" s="519"/>
      <c r="H5" s="519"/>
      <c r="I5" s="520"/>
    </row>
    <row r="6" spans="2:9" s="55" customFormat="1" ht="6.75" customHeight="1">
      <c r="B6" s="16"/>
      <c r="C6" s="16"/>
      <c r="D6" s="16"/>
      <c r="E6" s="16"/>
      <c r="F6" s="16"/>
      <c r="G6" s="16"/>
      <c r="H6" s="16"/>
      <c r="I6" s="16"/>
    </row>
    <row r="7" spans="2:9">
      <c r="B7" s="533" t="s">
        <v>76</v>
      </c>
      <c r="C7" s="533"/>
      <c r="D7" s="534" t="s">
        <v>235</v>
      </c>
      <c r="E7" s="534"/>
      <c r="F7" s="534"/>
      <c r="G7" s="534"/>
      <c r="H7" s="534"/>
      <c r="I7" s="534" t="s">
        <v>236</v>
      </c>
    </row>
    <row r="8" spans="2:9" ht="20.399999999999999">
      <c r="B8" s="533"/>
      <c r="C8" s="533"/>
      <c r="D8" s="56" t="s">
        <v>237</v>
      </c>
      <c r="E8" s="56" t="s">
        <v>238</v>
      </c>
      <c r="F8" s="56" t="s">
        <v>211</v>
      </c>
      <c r="G8" s="56" t="s">
        <v>212</v>
      </c>
      <c r="H8" s="56" t="s">
        <v>239</v>
      </c>
      <c r="I8" s="534"/>
    </row>
    <row r="9" spans="2:9" ht="11.25" customHeight="1">
      <c r="B9" s="533"/>
      <c r="C9" s="533"/>
      <c r="D9" s="56">
        <v>1</v>
      </c>
      <c r="E9" s="56">
        <v>2</v>
      </c>
      <c r="F9" s="56" t="s">
        <v>240</v>
      </c>
      <c r="G9" s="56">
        <v>4</v>
      </c>
      <c r="H9" s="56">
        <v>5</v>
      </c>
      <c r="I9" s="56" t="s">
        <v>241</v>
      </c>
    </row>
    <row r="10" spans="2:9">
      <c r="B10" s="541" t="s">
        <v>180</v>
      </c>
      <c r="C10" s="542"/>
      <c r="D10" s="85">
        <f>SUM(D11:D17)</f>
        <v>3079781</v>
      </c>
      <c r="E10" s="85">
        <f>SUM(E11:E17)</f>
        <v>-28767</v>
      </c>
      <c r="F10" s="85">
        <f>+D10+E10</f>
        <v>3051014</v>
      </c>
      <c r="G10" s="85">
        <f t="shared" ref="G10:H10" si="0">SUM(G11:G17)</f>
        <v>1436201</v>
      </c>
      <c r="H10" s="85">
        <f t="shared" si="0"/>
        <v>1436201</v>
      </c>
      <c r="I10" s="85">
        <f>+F10-G10</f>
        <v>1614813</v>
      </c>
    </row>
    <row r="11" spans="2:9">
      <c r="B11" s="83"/>
      <c r="C11" s="84" t="s">
        <v>248</v>
      </c>
      <c r="D11" s="80">
        <v>898618</v>
      </c>
      <c r="E11" s="80">
        <v>-12004</v>
      </c>
      <c r="F11" s="80">
        <f t="shared" ref="F11:F74" si="1">+D11+E11</f>
        <v>886614</v>
      </c>
      <c r="G11" s="80">
        <v>439882</v>
      </c>
      <c r="H11" s="80">
        <v>439882</v>
      </c>
      <c r="I11" s="80">
        <f t="shared" ref="I11:I74" si="2">+F11-G11</f>
        <v>446732</v>
      </c>
    </row>
    <row r="12" spans="2:9">
      <c r="B12" s="83"/>
      <c r="C12" s="84" t="s">
        <v>249</v>
      </c>
      <c r="D12" s="80">
        <v>507730</v>
      </c>
      <c r="E12" s="80"/>
      <c r="F12" s="80">
        <f t="shared" si="1"/>
        <v>507730</v>
      </c>
      <c r="G12" s="80">
        <v>226995</v>
      </c>
      <c r="H12" s="80">
        <v>226995</v>
      </c>
      <c r="I12" s="80">
        <f t="shared" si="2"/>
        <v>280735</v>
      </c>
    </row>
    <row r="13" spans="2:9">
      <c r="B13" s="83"/>
      <c r="C13" s="84" t="s">
        <v>250</v>
      </c>
      <c r="D13" s="80">
        <v>304510</v>
      </c>
      <c r="E13" s="80"/>
      <c r="F13" s="80">
        <f t="shared" si="1"/>
        <v>304510</v>
      </c>
      <c r="G13" s="80">
        <v>177696</v>
      </c>
      <c r="H13" s="80">
        <v>177696</v>
      </c>
      <c r="I13" s="80">
        <f t="shared" si="2"/>
        <v>126814</v>
      </c>
    </row>
    <row r="14" spans="2:9">
      <c r="B14" s="83"/>
      <c r="C14" s="84" t="s">
        <v>251</v>
      </c>
      <c r="D14" s="80">
        <v>121697</v>
      </c>
      <c r="E14" s="80"/>
      <c r="F14" s="80">
        <f t="shared" si="1"/>
        <v>121697</v>
      </c>
      <c r="G14" s="80">
        <v>34934</v>
      </c>
      <c r="H14" s="80">
        <v>34934</v>
      </c>
      <c r="I14" s="80">
        <f t="shared" si="2"/>
        <v>86763</v>
      </c>
    </row>
    <row r="15" spans="2:9">
      <c r="B15" s="83"/>
      <c r="C15" s="84" t="s">
        <v>252</v>
      </c>
      <c r="D15" s="80">
        <v>1247226</v>
      </c>
      <c r="E15" s="80">
        <v>-16763</v>
      </c>
      <c r="F15" s="80">
        <f t="shared" si="1"/>
        <v>1230463</v>
      </c>
      <c r="G15" s="80">
        <v>556694</v>
      </c>
      <c r="H15" s="80">
        <v>556694</v>
      </c>
      <c r="I15" s="80">
        <f t="shared" si="2"/>
        <v>673769</v>
      </c>
    </row>
    <row r="16" spans="2:9">
      <c r="B16" s="83"/>
      <c r="C16" s="84" t="s">
        <v>253</v>
      </c>
      <c r="D16" s="80"/>
      <c r="E16" s="80"/>
      <c r="F16" s="80">
        <f t="shared" si="1"/>
        <v>0</v>
      </c>
      <c r="G16" s="80"/>
      <c r="H16" s="80"/>
      <c r="I16" s="80">
        <f t="shared" si="2"/>
        <v>0</v>
      </c>
    </row>
    <row r="17" spans="2:9">
      <c r="B17" s="83"/>
      <c r="C17" s="84" t="s">
        <v>254</v>
      </c>
      <c r="D17" s="80"/>
      <c r="E17" s="80"/>
      <c r="F17" s="80">
        <f t="shared" si="1"/>
        <v>0</v>
      </c>
      <c r="G17" s="80"/>
      <c r="H17" s="80"/>
      <c r="I17" s="80">
        <f t="shared" si="2"/>
        <v>0</v>
      </c>
    </row>
    <row r="18" spans="2:9">
      <c r="B18" s="541" t="s">
        <v>88</v>
      </c>
      <c r="C18" s="542"/>
      <c r="D18" s="85">
        <f>SUM(D19:D27)</f>
        <v>232038</v>
      </c>
      <c r="E18" s="85">
        <f>SUM(E19:E27)</f>
        <v>-31159</v>
      </c>
      <c r="F18" s="85">
        <f t="shared" si="1"/>
        <v>200879</v>
      </c>
      <c r="G18" s="85">
        <f t="shared" ref="G18:H18" si="3">SUM(G19:G27)</f>
        <v>43745</v>
      </c>
      <c r="H18" s="85">
        <f t="shared" si="3"/>
        <v>43745</v>
      </c>
      <c r="I18" s="85">
        <f t="shared" si="2"/>
        <v>157134</v>
      </c>
    </row>
    <row r="19" spans="2:9">
      <c r="B19" s="83"/>
      <c r="C19" s="84" t="s">
        <v>255</v>
      </c>
      <c r="D19" s="80">
        <v>130083</v>
      </c>
      <c r="E19" s="80">
        <v>-11600</v>
      </c>
      <c r="F19" s="80">
        <f t="shared" si="1"/>
        <v>118483</v>
      </c>
      <c r="G19" s="80">
        <v>20511</v>
      </c>
      <c r="H19" s="80">
        <v>20511</v>
      </c>
      <c r="I19" s="80">
        <f t="shared" si="2"/>
        <v>97972</v>
      </c>
    </row>
    <row r="20" spans="2:9">
      <c r="B20" s="83"/>
      <c r="C20" s="84" t="s">
        <v>256</v>
      </c>
      <c r="D20" s="80">
        <v>0</v>
      </c>
      <c r="E20" s="80">
        <v>0</v>
      </c>
      <c r="F20" s="80">
        <f t="shared" si="1"/>
        <v>0</v>
      </c>
      <c r="G20" s="80">
        <v>1369</v>
      </c>
      <c r="H20" s="80">
        <v>1369</v>
      </c>
      <c r="I20" s="80">
        <f t="shared" si="2"/>
        <v>-1369</v>
      </c>
    </row>
    <row r="21" spans="2:9">
      <c r="B21" s="83"/>
      <c r="C21" s="84" t="s">
        <v>257</v>
      </c>
      <c r="D21" s="80">
        <v>0</v>
      </c>
      <c r="E21" s="80">
        <v>0</v>
      </c>
      <c r="F21" s="80">
        <f t="shared" si="1"/>
        <v>0</v>
      </c>
      <c r="G21" s="80">
        <v>0</v>
      </c>
      <c r="H21" s="80">
        <v>0</v>
      </c>
      <c r="I21" s="80">
        <f t="shared" si="2"/>
        <v>0</v>
      </c>
    </row>
    <row r="22" spans="2:9">
      <c r="B22" s="83"/>
      <c r="C22" s="84" t="s">
        <v>258</v>
      </c>
      <c r="D22" s="80">
        <v>27000</v>
      </c>
      <c r="E22" s="80">
        <v>-6559</v>
      </c>
      <c r="F22" s="80">
        <f t="shared" si="1"/>
        <v>20441</v>
      </c>
      <c r="G22" s="80">
        <v>9920</v>
      </c>
      <c r="H22" s="80">
        <v>9920</v>
      </c>
      <c r="I22" s="80">
        <f t="shared" si="2"/>
        <v>10521</v>
      </c>
    </row>
    <row r="23" spans="2:9">
      <c r="B23" s="83"/>
      <c r="C23" s="84" t="s">
        <v>259</v>
      </c>
      <c r="D23" s="80">
        <v>1000</v>
      </c>
      <c r="E23" s="80">
        <v>0</v>
      </c>
      <c r="F23" s="80">
        <f t="shared" si="1"/>
        <v>1000</v>
      </c>
      <c r="G23" s="80">
        <v>270</v>
      </c>
      <c r="H23" s="80">
        <v>270</v>
      </c>
      <c r="I23" s="80">
        <f t="shared" si="2"/>
        <v>730</v>
      </c>
    </row>
    <row r="24" spans="2:9">
      <c r="B24" s="83"/>
      <c r="C24" s="84" t="s">
        <v>260</v>
      </c>
      <c r="D24" s="80">
        <v>40455</v>
      </c>
      <c r="E24" s="80">
        <v>-6000</v>
      </c>
      <c r="F24" s="80">
        <f t="shared" si="1"/>
        <v>34455</v>
      </c>
      <c r="G24" s="80">
        <v>11172</v>
      </c>
      <c r="H24" s="80">
        <v>11172</v>
      </c>
      <c r="I24" s="80">
        <f t="shared" si="2"/>
        <v>23283</v>
      </c>
    </row>
    <row r="25" spans="2:9">
      <c r="B25" s="83"/>
      <c r="C25" s="84" t="s">
        <v>261</v>
      </c>
      <c r="D25" s="80">
        <v>20000</v>
      </c>
      <c r="E25" s="80">
        <v>-7000</v>
      </c>
      <c r="F25" s="80">
        <f t="shared" si="1"/>
        <v>13000</v>
      </c>
      <c r="G25" s="80">
        <v>172</v>
      </c>
      <c r="H25" s="80">
        <v>172</v>
      </c>
      <c r="I25" s="80">
        <f t="shared" si="2"/>
        <v>12828</v>
      </c>
    </row>
    <row r="26" spans="2:9">
      <c r="B26" s="83"/>
      <c r="C26" s="84" t="s">
        <v>262</v>
      </c>
      <c r="D26" s="80">
        <v>0</v>
      </c>
      <c r="E26" s="80">
        <v>0</v>
      </c>
      <c r="F26" s="80">
        <f t="shared" si="1"/>
        <v>0</v>
      </c>
      <c r="G26" s="80">
        <v>0</v>
      </c>
      <c r="H26" s="80">
        <v>0</v>
      </c>
      <c r="I26" s="80">
        <f t="shared" si="2"/>
        <v>0</v>
      </c>
    </row>
    <row r="27" spans="2:9">
      <c r="B27" s="83"/>
      <c r="C27" s="84" t="s">
        <v>263</v>
      </c>
      <c r="D27" s="80">
        <v>13500</v>
      </c>
      <c r="E27" s="80">
        <v>0</v>
      </c>
      <c r="F27" s="80">
        <f t="shared" si="1"/>
        <v>13500</v>
      </c>
      <c r="G27" s="80">
        <v>331</v>
      </c>
      <c r="H27" s="80">
        <v>331</v>
      </c>
      <c r="I27" s="80">
        <f t="shared" si="2"/>
        <v>13169</v>
      </c>
    </row>
    <row r="28" spans="2:9">
      <c r="B28" s="541" t="s">
        <v>90</v>
      </c>
      <c r="C28" s="542"/>
      <c r="D28" s="85">
        <f>SUM(D29:D37)</f>
        <v>834166</v>
      </c>
      <c r="E28" s="85">
        <f t="shared" ref="E28" si="4">SUM(E29:E37)</f>
        <v>-165308</v>
      </c>
      <c r="F28" s="85">
        <f t="shared" si="1"/>
        <v>668858</v>
      </c>
      <c r="G28" s="85">
        <f t="shared" ref="G28" si="5">SUM(G29:G37)</f>
        <v>153648</v>
      </c>
      <c r="H28" s="85">
        <f t="shared" ref="H28" si="6">SUM(H29:H37)</f>
        <v>153648</v>
      </c>
      <c r="I28" s="85">
        <f t="shared" si="2"/>
        <v>515210</v>
      </c>
    </row>
    <row r="29" spans="2:9">
      <c r="B29" s="83"/>
      <c r="C29" s="84" t="s">
        <v>264</v>
      </c>
      <c r="D29" s="80">
        <v>142000</v>
      </c>
      <c r="E29" s="80">
        <v>-19000</v>
      </c>
      <c r="F29" s="80">
        <f t="shared" si="1"/>
        <v>123000</v>
      </c>
      <c r="G29" s="80">
        <v>68548</v>
      </c>
      <c r="H29" s="80">
        <v>68548</v>
      </c>
      <c r="I29" s="80">
        <f t="shared" si="2"/>
        <v>54452</v>
      </c>
    </row>
    <row r="30" spans="2:9">
      <c r="B30" s="83"/>
      <c r="C30" s="84" t="s">
        <v>265</v>
      </c>
      <c r="D30" s="80">
        <v>10000</v>
      </c>
      <c r="E30" s="80">
        <v>-3000</v>
      </c>
      <c r="F30" s="80">
        <f t="shared" si="1"/>
        <v>7000</v>
      </c>
      <c r="G30" s="80">
        <v>290</v>
      </c>
      <c r="H30" s="80">
        <v>290</v>
      </c>
      <c r="I30" s="80">
        <f t="shared" si="2"/>
        <v>6710</v>
      </c>
    </row>
    <row r="31" spans="2:9">
      <c r="B31" s="83"/>
      <c r="C31" s="84" t="s">
        <v>266</v>
      </c>
      <c r="D31" s="80">
        <v>147459</v>
      </c>
      <c r="E31" s="80">
        <v>-38098</v>
      </c>
      <c r="F31" s="80">
        <f t="shared" si="1"/>
        <v>109361</v>
      </c>
      <c r="G31" s="80">
        <v>12742</v>
      </c>
      <c r="H31" s="80">
        <v>12742</v>
      </c>
      <c r="I31" s="80">
        <f t="shared" si="2"/>
        <v>96619</v>
      </c>
    </row>
    <row r="32" spans="2:9">
      <c r="B32" s="83"/>
      <c r="C32" s="84" t="s">
        <v>267</v>
      </c>
      <c r="D32" s="80">
        <v>77357</v>
      </c>
      <c r="E32" s="80">
        <v>-7500</v>
      </c>
      <c r="F32" s="80">
        <f t="shared" si="1"/>
        <v>69857</v>
      </c>
      <c r="G32" s="80">
        <v>14691</v>
      </c>
      <c r="H32" s="80">
        <v>14691</v>
      </c>
      <c r="I32" s="80">
        <f t="shared" si="2"/>
        <v>55166</v>
      </c>
    </row>
    <row r="33" spans="2:9">
      <c r="B33" s="83"/>
      <c r="C33" s="84" t="s">
        <v>268</v>
      </c>
      <c r="D33" s="80">
        <v>130000</v>
      </c>
      <c r="E33" s="80">
        <v>-35625</v>
      </c>
      <c r="F33" s="80">
        <f t="shared" si="1"/>
        <v>94375</v>
      </c>
      <c r="G33" s="80">
        <v>19623</v>
      </c>
      <c r="H33" s="80">
        <v>19623</v>
      </c>
      <c r="I33" s="80">
        <f t="shared" si="2"/>
        <v>74752</v>
      </c>
    </row>
    <row r="34" spans="2:9">
      <c r="B34" s="83"/>
      <c r="C34" s="84" t="s">
        <v>269</v>
      </c>
      <c r="D34" s="80">
        <v>60000</v>
      </c>
      <c r="E34" s="80">
        <v>-18000</v>
      </c>
      <c r="F34" s="80">
        <f t="shared" si="1"/>
        <v>42000</v>
      </c>
      <c r="G34" s="80">
        <v>0</v>
      </c>
      <c r="H34" s="80">
        <v>0</v>
      </c>
      <c r="I34" s="80">
        <f t="shared" si="2"/>
        <v>42000</v>
      </c>
    </row>
    <row r="35" spans="2:9">
      <c r="B35" s="83"/>
      <c r="C35" s="84" t="s">
        <v>270</v>
      </c>
      <c r="D35" s="80">
        <v>73250</v>
      </c>
      <c r="E35" s="80">
        <v>-20941</v>
      </c>
      <c r="F35" s="80">
        <f t="shared" si="1"/>
        <v>52309</v>
      </c>
      <c r="G35" s="80">
        <v>2368</v>
      </c>
      <c r="H35" s="80">
        <v>2368</v>
      </c>
      <c r="I35" s="80">
        <f t="shared" si="2"/>
        <v>49941</v>
      </c>
    </row>
    <row r="36" spans="2:9">
      <c r="B36" s="83"/>
      <c r="C36" s="84" t="s">
        <v>271</v>
      </c>
      <c r="D36" s="80">
        <v>135500</v>
      </c>
      <c r="E36" s="80">
        <v>-21947</v>
      </c>
      <c r="F36" s="80">
        <f t="shared" si="1"/>
        <v>113553</v>
      </c>
      <c r="G36" s="80">
        <v>15679</v>
      </c>
      <c r="H36" s="80">
        <v>15679</v>
      </c>
      <c r="I36" s="80">
        <f t="shared" si="2"/>
        <v>97874</v>
      </c>
    </row>
    <row r="37" spans="2:9">
      <c r="B37" s="83"/>
      <c r="C37" s="84" t="s">
        <v>272</v>
      </c>
      <c r="D37" s="80">
        <v>58600</v>
      </c>
      <c r="E37" s="80">
        <v>-1197</v>
      </c>
      <c r="F37" s="80">
        <f t="shared" si="1"/>
        <v>57403</v>
      </c>
      <c r="G37" s="80">
        <v>19707</v>
      </c>
      <c r="H37" s="80">
        <v>19707</v>
      </c>
      <c r="I37" s="80">
        <f t="shared" si="2"/>
        <v>37696</v>
      </c>
    </row>
    <row r="38" spans="2:9">
      <c r="B38" s="541" t="s">
        <v>224</v>
      </c>
      <c r="C38" s="542"/>
      <c r="D38" s="85">
        <f>SUM(D39:D47)</f>
        <v>0</v>
      </c>
      <c r="E38" s="85">
        <f>SUM(E39:E47)</f>
        <v>0</v>
      </c>
      <c r="F38" s="85">
        <f t="shared" si="1"/>
        <v>0</v>
      </c>
      <c r="G38" s="85">
        <f t="shared" ref="G38:H38" si="7">SUM(G39:G47)</f>
        <v>0</v>
      </c>
      <c r="H38" s="85">
        <f t="shared" si="7"/>
        <v>0</v>
      </c>
      <c r="I38" s="85">
        <f t="shared" si="2"/>
        <v>0</v>
      </c>
    </row>
    <row r="39" spans="2:9">
      <c r="B39" s="83"/>
      <c r="C39" s="84" t="s">
        <v>94</v>
      </c>
      <c r="D39" s="80"/>
      <c r="E39" s="80"/>
      <c r="F39" s="80">
        <f t="shared" si="1"/>
        <v>0</v>
      </c>
      <c r="G39" s="80"/>
      <c r="H39" s="80"/>
      <c r="I39" s="80">
        <f t="shared" si="2"/>
        <v>0</v>
      </c>
    </row>
    <row r="40" spans="2:9">
      <c r="B40" s="83"/>
      <c r="C40" s="84" t="s">
        <v>96</v>
      </c>
      <c r="D40" s="80"/>
      <c r="E40" s="80"/>
      <c r="F40" s="80">
        <f t="shared" si="1"/>
        <v>0</v>
      </c>
      <c r="G40" s="80"/>
      <c r="H40" s="80"/>
      <c r="I40" s="80">
        <f t="shared" si="2"/>
        <v>0</v>
      </c>
    </row>
    <row r="41" spans="2:9">
      <c r="B41" s="83"/>
      <c r="C41" s="84" t="s">
        <v>98</v>
      </c>
      <c r="D41" s="80"/>
      <c r="E41" s="80"/>
      <c r="F41" s="80">
        <f t="shared" si="1"/>
        <v>0</v>
      </c>
      <c r="G41" s="80"/>
      <c r="H41" s="80"/>
      <c r="I41" s="80">
        <f t="shared" si="2"/>
        <v>0</v>
      </c>
    </row>
    <row r="42" spans="2:9">
      <c r="B42" s="83"/>
      <c r="C42" s="84" t="s">
        <v>99</v>
      </c>
      <c r="D42" s="80"/>
      <c r="E42" s="80"/>
      <c r="F42" s="80">
        <f t="shared" si="1"/>
        <v>0</v>
      </c>
      <c r="G42" s="80"/>
      <c r="H42" s="80"/>
      <c r="I42" s="80">
        <f t="shared" si="2"/>
        <v>0</v>
      </c>
    </row>
    <row r="43" spans="2:9">
      <c r="B43" s="83"/>
      <c r="C43" s="84" t="s">
        <v>101</v>
      </c>
      <c r="D43" s="80"/>
      <c r="E43" s="80"/>
      <c r="F43" s="80">
        <f t="shared" si="1"/>
        <v>0</v>
      </c>
      <c r="G43" s="80"/>
      <c r="H43" s="80"/>
      <c r="I43" s="80">
        <f t="shared" si="2"/>
        <v>0</v>
      </c>
    </row>
    <row r="44" spans="2:9">
      <c r="B44" s="83"/>
      <c r="C44" s="84" t="s">
        <v>274</v>
      </c>
      <c r="D44" s="80"/>
      <c r="E44" s="80"/>
      <c r="F44" s="80">
        <f t="shared" si="1"/>
        <v>0</v>
      </c>
      <c r="G44" s="80"/>
      <c r="H44" s="80"/>
      <c r="I44" s="80">
        <f t="shared" si="2"/>
        <v>0</v>
      </c>
    </row>
    <row r="45" spans="2:9">
      <c r="B45" s="83"/>
      <c r="C45" s="84" t="s">
        <v>104</v>
      </c>
      <c r="D45" s="80"/>
      <c r="E45" s="80"/>
      <c r="F45" s="80">
        <f t="shared" si="1"/>
        <v>0</v>
      </c>
      <c r="G45" s="80"/>
      <c r="H45" s="80"/>
      <c r="I45" s="80">
        <f t="shared" si="2"/>
        <v>0</v>
      </c>
    </row>
    <row r="46" spans="2:9">
      <c r="B46" s="83"/>
      <c r="C46" s="84" t="s">
        <v>105</v>
      </c>
      <c r="D46" s="80"/>
      <c r="E46" s="80"/>
      <c r="F46" s="80">
        <f t="shared" si="1"/>
        <v>0</v>
      </c>
      <c r="G46" s="80"/>
      <c r="H46" s="80"/>
      <c r="I46" s="80">
        <f t="shared" si="2"/>
        <v>0</v>
      </c>
    </row>
    <row r="47" spans="2:9">
      <c r="B47" s="83"/>
      <c r="C47" s="84" t="s">
        <v>107</v>
      </c>
      <c r="D47" s="80"/>
      <c r="E47" s="80"/>
      <c r="F47" s="80">
        <f t="shared" si="1"/>
        <v>0</v>
      </c>
      <c r="G47" s="80"/>
      <c r="H47" s="80"/>
      <c r="I47" s="80">
        <f t="shared" si="2"/>
        <v>0</v>
      </c>
    </row>
    <row r="48" spans="2:9">
      <c r="B48" s="541" t="s">
        <v>275</v>
      </c>
      <c r="C48" s="542"/>
      <c r="D48" s="85">
        <f>SUM(D49:D57)</f>
        <v>21356</v>
      </c>
      <c r="E48" s="85">
        <f>SUM(E49:E57)</f>
        <v>-21356</v>
      </c>
      <c r="F48" s="85">
        <f t="shared" si="1"/>
        <v>0</v>
      </c>
      <c r="G48" s="85">
        <f t="shared" ref="G48:H48" si="8">SUM(G49:G57)</f>
        <v>0</v>
      </c>
      <c r="H48" s="85">
        <f t="shared" si="8"/>
        <v>0</v>
      </c>
      <c r="I48" s="85">
        <f t="shared" si="2"/>
        <v>0</v>
      </c>
    </row>
    <row r="49" spans="2:9">
      <c r="B49" s="83"/>
      <c r="C49" s="84" t="s">
        <v>276</v>
      </c>
      <c r="D49" s="80">
        <v>21356</v>
      </c>
      <c r="E49" s="80">
        <v>-21356</v>
      </c>
      <c r="F49" s="80">
        <f t="shared" si="1"/>
        <v>0</v>
      </c>
      <c r="G49" s="80"/>
      <c r="H49" s="80"/>
      <c r="I49" s="80">
        <f t="shared" si="2"/>
        <v>0</v>
      </c>
    </row>
    <row r="50" spans="2:9">
      <c r="B50" s="83"/>
      <c r="C50" s="84" t="s">
        <v>277</v>
      </c>
      <c r="D50" s="80"/>
      <c r="E50" s="80"/>
      <c r="F50" s="80">
        <f t="shared" si="1"/>
        <v>0</v>
      </c>
      <c r="G50" s="80"/>
      <c r="H50" s="80"/>
      <c r="I50" s="80">
        <f t="shared" si="2"/>
        <v>0</v>
      </c>
    </row>
    <row r="51" spans="2:9">
      <c r="B51" s="83"/>
      <c r="C51" s="84" t="s">
        <v>278</v>
      </c>
      <c r="D51" s="80"/>
      <c r="E51" s="80"/>
      <c r="F51" s="80">
        <f t="shared" si="1"/>
        <v>0</v>
      </c>
      <c r="G51" s="80"/>
      <c r="H51" s="80"/>
      <c r="I51" s="80">
        <f t="shared" si="2"/>
        <v>0</v>
      </c>
    </row>
    <row r="52" spans="2:9">
      <c r="B52" s="83"/>
      <c r="C52" s="84" t="s">
        <v>279</v>
      </c>
      <c r="D52" s="80"/>
      <c r="E52" s="80"/>
      <c r="F52" s="80">
        <f t="shared" si="1"/>
        <v>0</v>
      </c>
      <c r="G52" s="80"/>
      <c r="H52" s="80"/>
      <c r="I52" s="80">
        <f t="shared" si="2"/>
        <v>0</v>
      </c>
    </row>
    <row r="53" spans="2:9">
      <c r="B53" s="83"/>
      <c r="C53" s="84" t="s">
        <v>280</v>
      </c>
      <c r="D53" s="80"/>
      <c r="E53" s="80"/>
      <c r="F53" s="80">
        <f t="shared" si="1"/>
        <v>0</v>
      </c>
      <c r="G53" s="80"/>
      <c r="H53" s="80"/>
      <c r="I53" s="80">
        <f t="shared" si="2"/>
        <v>0</v>
      </c>
    </row>
    <row r="54" spans="2:9">
      <c r="B54" s="83"/>
      <c r="C54" s="84" t="s">
        <v>281</v>
      </c>
      <c r="D54" s="80"/>
      <c r="E54" s="80"/>
      <c r="F54" s="80">
        <f t="shared" si="1"/>
        <v>0</v>
      </c>
      <c r="G54" s="80"/>
      <c r="H54" s="80"/>
      <c r="I54" s="80">
        <f t="shared" si="2"/>
        <v>0</v>
      </c>
    </row>
    <row r="55" spans="2:9">
      <c r="B55" s="83"/>
      <c r="C55" s="84" t="s">
        <v>282</v>
      </c>
      <c r="D55" s="80"/>
      <c r="E55" s="80"/>
      <c r="F55" s="80">
        <f t="shared" si="1"/>
        <v>0</v>
      </c>
      <c r="G55" s="80"/>
      <c r="H55" s="80"/>
      <c r="I55" s="80">
        <f t="shared" si="2"/>
        <v>0</v>
      </c>
    </row>
    <row r="56" spans="2:9">
      <c r="B56" s="83"/>
      <c r="C56" s="84" t="s">
        <v>283</v>
      </c>
      <c r="D56" s="80"/>
      <c r="E56" s="80"/>
      <c r="F56" s="80">
        <f t="shared" si="1"/>
        <v>0</v>
      </c>
      <c r="G56" s="80"/>
      <c r="H56" s="80"/>
      <c r="I56" s="80">
        <f t="shared" si="2"/>
        <v>0</v>
      </c>
    </row>
    <row r="57" spans="2:9">
      <c r="B57" s="83"/>
      <c r="C57" s="84" t="s">
        <v>37</v>
      </c>
      <c r="D57" s="80"/>
      <c r="E57" s="80"/>
      <c r="F57" s="80">
        <f t="shared" si="1"/>
        <v>0</v>
      </c>
      <c r="G57" s="80"/>
      <c r="H57" s="80"/>
      <c r="I57" s="80">
        <f t="shared" si="2"/>
        <v>0</v>
      </c>
    </row>
    <row r="58" spans="2:9">
      <c r="B58" s="541" t="s">
        <v>128</v>
      </c>
      <c r="C58" s="542"/>
      <c r="D58" s="85">
        <f>SUM(D59:D61)</f>
        <v>0</v>
      </c>
      <c r="E58" s="85">
        <f>SUM(E59:E61)</f>
        <v>0</v>
      </c>
      <c r="F58" s="85">
        <f t="shared" si="1"/>
        <v>0</v>
      </c>
      <c r="G58" s="85">
        <f t="shared" ref="G58:H58" si="9">SUM(G59:G61)</f>
        <v>0</v>
      </c>
      <c r="H58" s="85">
        <f t="shared" si="9"/>
        <v>0</v>
      </c>
      <c r="I58" s="85">
        <f t="shared" si="2"/>
        <v>0</v>
      </c>
    </row>
    <row r="59" spans="2:9">
      <c r="B59" s="83"/>
      <c r="C59" s="84" t="s">
        <v>284</v>
      </c>
      <c r="D59" s="80"/>
      <c r="E59" s="80"/>
      <c r="F59" s="80">
        <f t="shared" si="1"/>
        <v>0</v>
      </c>
      <c r="G59" s="80"/>
      <c r="H59" s="80"/>
      <c r="I59" s="80">
        <f t="shared" si="2"/>
        <v>0</v>
      </c>
    </row>
    <row r="60" spans="2:9">
      <c r="B60" s="83"/>
      <c r="C60" s="84" t="s">
        <v>285</v>
      </c>
      <c r="D60" s="80"/>
      <c r="E60" s="80"/>
      <c r="F60" s="80">
        <f t="shared" si="1"/>
        <v>0</v>
      </c>
      <c r="G60" s="80"/>
      <c r="H60" s="80"/>
      <c r="I60" s="80">
        <f t="shared" si="2"/>
        <v>0</v>
      </c>
    </row>
    <row r="61" spans="2:9">
      <c r="B61" s="83"/>
      <c r="C61" s="84" t="s">
        <v>286</v>
      </c>
      <c r="D61" s="80"/>
      <c r="E61" s="80"/>
      <c r="F61" s="80">
        <f t="shared" si="1"/>
        <v>0</v>
      </c>
      <c r="G61" s="80"/>
      <c r="H61" s="80"/>
      <c r="I61" s="80">
        <f t="shared" si="2"/>
        <v>0</v>
      </c>
    </row>
    <row r="62" spans="2:9">
      <c r="B62" s="541" t="s">
        <v>287</v>
      </c>
      <c r="C62" s="542"/>
      <c r="D62" s="85">
        <f>SUM(D63:D69)</f>
        <v>0</v>
      </c>
      <c r="E62" s="85">
        <f>SUM(E63:E69)</f>
        <v>0</v>
      </c>
      <c r="F62" s="85">
        <f t="shared" si="1"/>
        <v>0</v>
      </c>
      <c r="G62" s="85">
        <f t="shared" ref="G62:H62" si="10">SUM(G63:G69)</f>
        <v>0</v>
      </c>
      <c r="H62" s="85">
        <f t="shared" si="10"/>
        <v>0</v>
      </c>
      <c r="I62" s="85">
        <f t="shared" si="2"/>
        <v>0</v>
      </c>
    </row>
    <row r="63" spans="2:9">
      <c r="B63" s="83"/>
      <c r="C63" s="84" t="s">
        <v>288</v>
      </c>
      <c r="D63" s="80"/>
      <c r="E63" s="80"/>
      <c r="F63" s="80">
        <f t="shared" si="1"/>
        <v>0</v>
      </c>
      <c r="G63" s="80"/>
      <c r="H63" s="80"/>
      <c r="I63" s="80">
        <f t="shared" si="2"/>
        <v>0</v>
      </c>
    </row>
    <row r="64" spans="2:9">
      <c r="B64" s="83"/>
      <c r="C64" s="84" t="s">
        <v>289</v>
      </c>
      <c r="D64" s="80"/>
      <c r="E64" s="80"/>
      <c r="F64" s="80">
        <f t="shared" si="1"/>
        <v>0</v>
      </c>
      <c r="G64" s="80"/>
      <c r="H64" s="80"/>
      <c r="I64" s="80">
        <f t="shared" si="2"/>
        <v>0</v>
      </c>
    </row>
    <row r="65" spans="2:9">
      <c r="B65" s="83"/>
      <c r="C65" s="84" t="s">
        <v>290</v>
      </c>
      <c r="D65" s="80"/>
      <c r="E65" s="80"/>
      <c r="F65" s="80">
        <f t="shared" si="1"/>
        <v>0</v>
      </c>
      <c r="G65" s="80"/>
      <c r="H65" s="80"/>
      <c r="I65" s="80">
        <f t="shared" si="2"/>
        <v>0</v>
      </c>
    </row>
    <row r="66" spans="2:9">
      <c r="B66" s="83"/>
      <c r="C66" s="84" t="s">
        <v>291</v>
      </c>
      <c r="D66" s="80"/>
      <c r="E66" s="80"/>
      <c r="F66" s="80">
        <f t="shared" si="1"/>
        <v>0</v>
      </c>
      <c r="G66" s="80"/>
      <c r="H66" s="80"/>
      <c r="I66" s="80">
        <f t="shared" si="2"/>
        <v>0</v>
      </c>
    </row>
    <row r="67" spans="2:9">
      <c r="B67" s="83"/>
      <c r="C67" s="84" t="s">
        <v>292</v>
      </c>
      <c r="D67" s="80"/>
      <c r="E67" s="80"/>
      <c r="F67" s="80">
        <f t="shared" si="1"/>
        <v>0</v>
      </c>
      <c r="G67" s="80"/>
      <c r="H67" s="80"/>
      <c r="I67" s="80">
        <f t="shared" si="2"/>
        <v>0</v>
      </c>
    </row>
    <row r="68" spans="2:9">
      <c r="B68" s="83"/>
      <c r="C68" s="84" t="s">
        <v>293</v>
      </c>
      <c r="D68" s="80"/>
      <c r="E68" s="80"/>
      <c r="F68" s="80">
        <f t="shared" si="1"/>
        <v>0</v>
      </c>
      <c r="G68" s="80"/>
      <c r="H68" s="80"/>
      <c r="I68" s="80">
        <f t="shared" si="2"/>
        <v>0</v>
      </c>
    </row>
    <row r="69" spans="2:9">
      <c r="B69" s="83"/>
      <c r="C69" s="84" t="s">
        <v>294</v>
      </c>
      <c r="D69" s="80"/>
      <c r="E69" s="80"/>
      <c r="F69" s="80">
        <f t="shared" si="1"/>
        <v>0</v>
      </c>
      <c r="G69" s="80"/>
      <c r="H69" s="80"/>
      <c r="I69" s="80">
        <f t="shared" si="2"/>
        <v>0</v>
      </c>
    </row>
    <row r="70" spans="2:9">
      <c r="B70" s="523" t="s">
        <v>102</v>
      </c>
      <c r="C70" s="524"/>
      <c r="D70" s="85">
        <f>SUM(D71:D73)</f>
        <v>0</v>
      </c>
      <c r="E70" s="85">
        <f>SUM(E71:E73)</f>
        <v>0</v>
      </c>
      <c r="F70" s="85">
        <f t="shared" si="1"/>
        <v>0</v>
      </c>
      <c r="G70" s="85">
        <f t="shared" ref="G70:H70" si="11">SUM(G71:G73)</f>
        <v>0</v>
      </c>
      <c r="H70" s="85">
        <f t="shared" si="11"/>
        <v>0</v>
      </c>
      <c r="I70" s="85">
        <f t="shared" si="2"/>
        <v>0</v>
      </c>
    </row>
    <row r="71" spans="2:9">
      <c r="B71" s="83"/>
      <c r="C71" s="84" t="s">
        <v>111</v>
      </c>
      <c r="D71" s="80"/>
      <c r="E71" s="80"/>
      <c r="F71" s="80">
        <f t="shared" si="1"/>
        <v>0</v>
      </c>
      <c r="G71" s="80"/>
      <c r="H71" s="80"/>
      <c r="I71" s="80">
        <f t="shared" si="2"/>
        <v>0</v>
      </c>
    </row>
    <row r="72" spans="2:9">
      <c r="B72" s="83"/>
      <c r="C72" s="84" t="s">
        <v>50</v>
      </c>
      <c r="D72" s="80"/>
      <c r="E72" s="80"/>
      <c r="F72" s="80">
        <f t="shared" si="1"/>
        <v>0</v>
      </c>
      <c r="G72" s="80"/>
      <c r="H72" s="80"/>
      <c r="I72" s="80">
        <f t="shared" si="2"/>
        <v>0</v>
      </c>
    </row>
    <row r="73" spans="2:9">
      <c r="B73" s="83"/>
      <c r="C73" s="84" t="s">
        <v>114</v>
      </c>
      <c r="D73" s="80"/>
      <c r="E73" s="80"/>
      <c r="F73" s="80">
        <f t="shared" si="1"/>
        <v>0</v>
      </c>
      <c r="G73" s="80"/>
      <c r="H73" s="80"/>
      <c r="I73" s="80">
        <f t="shared" si="2"/>
        <v>0</v>
      </c>
    </row>
    <row r="74" spans="2:9">
      <c r="B74" s="541" t="s">
        <v>295</v>
      </c>
      <c r="C74" s="542"/>
      <c r="D74" s="85">
        <f>SUM(D75:D81)</f>
        <v>0</v>
      </c>
      <c r="E74" s="85">
        <f t="shared" ref="E74" si="12">SUM(E75:E81)</f>
        <v>0</v>
      </c>
      <c r="F74" s="85">
        <f t="shared" si="1"/>
        <v>0</v>
      </c>
      <c r="G74" s="85">
        <f t="shared" ref="G74" si="13">SUM(G75:G81)</f>
        <v>0</v>
      </c>
      <c r="H74" s="85">
        <f t="shared" ref="H74" si="14">SUM(H75:H81)</f>
        <v>0</v>
      </c>
      <c r="I74" s="85">
        <f t="shared" si="2"/>
        <v>0</v>
      </c>
    </row>
    <row r="75" spans="2:9">
      <c r="B75" s="83"/>
      <c r="C75" s="84" t="s">
        <v>296</v>
      </c>
      <c r="D75" s="80"/>
      <c r="E75" s="80"/>
      <c r="F75" s="80">
        <f t="shared" ref="F75:F81" si="15">+D75+E75</f>
        <v>0</v>
      </c>
      <c r="G75" s="80"/>
      <c r="H75" s="80"/>
      <c r="I75" s="80">
        <f t="shared" ref="I75:I81" si="16">+F75-G75</f>
        <v>0</v>
      </c>
    </row>
    <row r="76" spans="2:9">
      <c r="B76" s="83"/>
      <c r="C76" s="84" t="s">
        <v>117</v>
      </c>
      <c r="D76" s="80"/>
      <c r="E76" s="80"/>
      <c r="F76" s="80">
        <f t="shared" si="15"/>
        <v>0</v>
      </c>
      <c r="G76" s="80"/>
      <c r="H76" s="80"/>
      <c r="I76" s="80">
        <f t="shared" si="16"/>
        <v>0</v>
      </c>
    </row>
    <row r="77" spans="2:9">
      <c r="B77" s="83"/>
      <c r="C77" s="84" t="s">
        <v>118</v>
      </c>
      <c r="D77" s="80"/>
      <c r="E77" s="80"/>
      <c r="F77" s="80">
        <f t="shared" si="15"/>
        <v>0</v>
      </c>
      <c r="G77" s="80"/>
      <c r="H77" s="80"/>
      <c r="I77" s="80">
        <f t="shared" si="16"/>
        <v>0</v>
      </c>
    </row>
    <row r="78" spans="2:9">
      <c r="B78" s="83"/>
      <c r="C78" s="84" t="s">
        <v>119</v>
      </c>
      <c r="D78" s="80"/>
      <c r="E78" s="80"/>
      <c r="F78" s="80">
        <f t="shared" si="15"/>
        <v>0</v>
      </c>
      <c r="G78" s="80"/>
      <c r="H78" s="80"/>
      <c r="I78" s="80">
        <f t="shared" si="16"/>
        <v>0</v>
      </c>
    </row>
    <row r="79" spans="2:9">
      <c r="B79" s="83"/>
      <c r="C79" s="84" t="s">
        <v>120</v>
      </c>
      <c r="D79" s="80"/>
      <c r="E79" s="80"/>
      <c r="F79" s="80">
        <f t="shared" si="15"/>
        <v>0</v>
      </c>
      <c r="G79" s="80"/>
      <c r="H79" s="80"/>
      <c r="I79" s="80">
        <f t="shared" si="16"/>
        <v>0</v>
      </c>
    </row>
    <row r="80" spans="2:9">
      <c r="B80" s="83"/>
      <c r="C80" s="84" t="s">
        <v>121</v>
      </c>
      <c r="D80" s="80"/>
      <c r="E80" s="80"/>
      <c r="F80" s="80">
        <f t="shared" si="15"/>
        <v>0</v>
      </c>
      <c r="G80" s="80"/>
      <c r="H80" s="80"/>
      <c r="I80" s="80">
        <f t="shared" si="16"/>
        <v>0</v>
      </c>
    </row>
    <row r="81" spans="1:10">
      <c r="B81" s="83"/>
      <c r="C81" s="84" t="s">
        <v>297</v>
      </c>
      <c r="D81" s="80"/>
      <c r="E81" s="80"/>
      <c r="F81" s="80">
        <f t="shared" si="15"/>
        <v>0</v>
      </c>
      <c r="G81" s="80"/>
      <c r="H81" s="80"/>
      <c r="I81" s="80">
        <f t="shared" si="16"/>
        <v>0</v>
      </c>
    </row>
    <row r="82" spans="1:10" s="68" customFormat="1">
      <c r="A82" s="65"/>
      <c r="B82" s="86"/>
      <c r="C82" s="87" t="s">
        <v>242</v>
      </c>
      <c r="D82" s="88">
        <f>+D10+D18+D28+D38+D48+D58+D62+D70+D74</f>
        <v>4167341</v>
      </c>
      <c r="E82" s="88">
        <f>+E10+E18+E28+E38+E48+E58+E62+E70+E74</f>
        <v>-246590</v>
      </c>
      <c r="F82" s="88">
        <f t="shared" ref="F82:I82" si="17">+F10+F18+F28+F38+F48+F58+F62+F70+F74</f>
        <v>3920751</v>
      </c>
      <c r="G82" s="88">
        <f t="shared" si="17"/>
        <v>1633594</v>
      </c>
      <c r="H82" s="88">
        <f t="shared" si="17"/>
        <v>1633594</v>
      </c>
      <c r="I82" s="88">
        <f t="shared" si="17"/>
        <v>2287157</v>
      </c>
      <c r="J82" s="65"/>
    </row>
    <row r="84" spans="1:10" ht="15.6">
      <c r="D84" s="82" t="str">
        <f>IF(CAdmon!D22=COG!D82," ","ERROR")</f>
        <v xml:space="preserve"> </v>
      </c>
      <c r="E84" s="82" t="str">
        <f>IF(CAdmon!E22=COG!E82," ","ERROR")</f>
        <v xml:space="preserve"> </v>
      </c>
      <c r="F84" s="82" t="str">
        <f>IF(CAdmon!F22=COG!F82," ","ERROR")</f>
        <v xml:space="preserve"> </v>
      </c>
      <c r="G84" s="82" t="str">
        <f>IF(CAdmon!G22=COG!G82," ","ERROR")</f>
        <v xml:space="preserve"> </v>
      </c>
      <c r="H84" s="82" t="str">
        <f>IF(CAdmon!H22=COG!H82," ","ERROR")</f>
        <v xml:space="preserve"> </v>
      </c>
      <c r="I84" s="82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J49" sqref="A1:J49"/>
    </sheetView>
  </sheetViews>
  <sheetFormatPr baseColWidth="10" defaultRowHeight="14.4"/>
  <cols>
    <col min="1" max="1" width="1.5546875" style="55" customWidth="1"/>
    <col min="2" max="2" width="4.5546875" style="100" customWidth="1"/>
    <col min="3" max="3" width="60.33203125" style="17" customWidth="1"/>
    <col min="4" max="9" width="12.6640625" style="17" customWidth="1"/>
    <col min="10" max="10" width="3.33203125" style="55" customWidth="1"/>
  </cols>
  <sheetData>
    <row r="1" spans="1:10" s="55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512" t="s">
        <v>408</v>
      </c>
      <c r="C2" s="513"/>
      <c r="D2" s="513"/>
      <c r="E2" s="513"/>
      <c r="F2" s="513"/>
      <c r="G2" s="513"/>
      <c r="H2" s="513"/>
      <c r="I2" s="514"/>
    </row>
    <row r="3" spans="1:10">
      <c r="B3" s="515" t="s">
        <v>419</v>
      </c>
      <c r="C3" s="516"/>
      <c r="D3" s="516"/>
      <c r="E3" s="516"/>
      <c r="F3" s="516"/>
      <c r="G3" s="516"/>
      <c r="H3" s="516"/>
      <c r="I3" s="517"/>
    </row>
    <row r="4" spans="1:10">
      <c r="B4" s="515" t="s">
        <v>233</v>
      </c>
      <c r="C4" s="516"/>
      <c r="D4" s="516"/>
      <c r="E4" s="516"/>
      <c r="F4" s="516"/>
      <c r="G4" s="516"/>
      <c r="H4" s="516"/>
      <c r="I4" s="517"/>
    </row>
    <row r="5" spans="1:10">
      <c r="B5" s="515" t="s">
        <v>298</v>
      </c>
      <c r="C5" s="516"/>
      <c r="D5" s="516"/>
      <c r="E5" s="516"/>
      <c r="F5" s="516"/>
      <c r="G5" s="516"/>
      <c r="H5" s="516"/>
      <c r="I5" s="517"/>
    </row>
    <row r="6" spans="1:10">
      <c r="B6" s="518" t="s">
        <v>407</v>
      </c>
      <c r="C6" s="519"/>
      <c r="D6" s="519"/>
      <c r="E6" s="519"/>
      <c r="F6" s="519"/>
      <c r="G6" s="519"/>
      <c r="H6" s="519"/>
      <c r="I6" s="520"/>
    </row>
    <row r="7" spans="1:10" s="55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533" t="s">
        <v>76</v>
      </c>
      <c r="C8" s="533"/>
      <c r="D8" s="534" t="s">
        <v>235</v>
      </c>
      <c r="E8" s="534"/>
      <c r="F8" s="534"/>
      <c r="G8" s="534"/>
      <c r="H8" s="534"/>
      <c r="I8" s="534" t="s">
        <v>236</v>
      </c>
    </row>
    <row r="9" spans="1:10" ht="20.399999999999999">
      <c r="B9" s="533"/>
      <c r="C9" s="533"/>
      <c r="D9" s="56" t="s">
        <v>237</v>
      </c>
      <c r="E9" s="56" t="s">
        <v>238</v>
      </c>
      <c r="F9" s="56" t="s">
        <v>211</v>
      </c>
      <c r="G9" s="56" t="s">
        <v>212</v>
      </c>
      <c r="H9" s="56" t="s">
        <v>239</v>
      </c>
      <c r="I9" s="534"/>
    </row>
    <row r="10" spans="1:10">
      <c r="B10" s="533"/>
      <c r="C10" s="533"/>
      <c r="D10" s="56">
        <v>1</v>
      </c>
      <c r="E10" s="56">
        <v>2</v>
      </c>
      <c r="F10" s="56" t="s">
        <v>240</v>
      </c>
      <c r="G10" s="56">
        <v>4</v>
      </c>
      <c r="H10" s="56">
        <v>5</v>
      </c>
      <c r="I10" s="56" t="s">
        <v>241</v>
      </c>
    </row>
    <row r="11" spans="1:10" ht="3" customHeight="1">
      <c r="B11" s="89"/>
      <c r="C11" s="72"/>
      <c r="D11" s="73"/>
      <c r="E11" s="73"/>
      <c r="F11" s="73"/>
      <c r="G11" s="73"/>
      <c r="H11" s="73"/>
      <c r="I11" s="73"/>
    </row>
    <row r="12" spans="1:10" s="91" customFormat="1">
      <c r="A12" s="90"/>
      <c r="B12" s="543" t="s">
        <v>299</v>
      </c>
      <c r="C12" s="544"/>
      <c r="D12" s="101">
        <f>SUM(D13:D20)</f>
        <v>0</v>
      </c>
      <c r="E12" s="101">
        <f t="shared" ref="E12:I12" si="0">SUM(E13:E20)</f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90"/>
    </row>
    <row r="13" spans="1:10" s="91" customFormat="1">
      <c r="A13" s="90"/>
      <c r="B13" s="92"/>
      <c r="C13" s="93" t="s">
        <v>300</v>
      </c>
      <c r="D13" s="70"/>
      <c r="E13" s="70"/>
      <c r="F13" s="70">
        <f>+D13+E13</f>
        <v>0</v>
      </c>
      <c r="G13" s="70"/>
      <c r="H13" s="70"/>
      <c r="I13" s="70">
        <f>+F13-G13</f>
        <v>0</v>
      </c>
      <c r="J13" s="90"/>
    </row>
    <row r="14" spans="1:10" s="91" customFormat="1">
      <c r="A14" s="90"/>
      <c r="B14" s="92"/>
      <c r="C14" s="93" t="s">
        <v>301</v>
      </c>
      <c r="D14" s="70"/>
      <c r="E14" s="70"/>
      <c r="F14" s="70">
        <f t="shared" ref="F14:F20" si="1">+D14+E14</f>
        <v>0</v>
      </c>
      <c r="G14" s="70"/>
      <c r="H14" s="70"/>
      <c r="I14" s="70">
        <f t="shared" ref="I14:I20" si="2">+F14-G14</f>
        <v>0</v>
      </c>
      <c r="J14" s="90"/>
    </row>
    <row r="15" spans="1:10" s="91" customFormat="1">
      <c r="A15" s="90"/>
      <c r="B15" s="92"/>
      <c r="C15" s="93" t="s">
        <v>302</v>
      </c>
      <c r="D15" s="70"/>
      <c r="E15" s="70"/>
      <c r="F15" s="70">
        <f t="shared" si="1"/>
        <v>0</v>
      </c>
      <c r="G15" s="70"/>
      <c r="H15" s="70"/>
      <c r="I15" s="70">
        <f t="shared" si="2"/>
        <v>0</v>
      </c>
      <c r="J15" s="90"/>
    </row>
    <row r="16" spans="1:10" s="91" customFormat="1">
      <c r="A16" s="90"/>
      <c r="B16" s="92"/>
      <c r="C16" s="93" t="s">
        <v>303</v>
      </c>
      <c r="D16" s="70"/>
      <c r="E16" s="70"/>
      <c r="F16" s="70">
        <f t="shared" si="1"/>
        <v>0</v>
      </c>
      <c r="G16" s="70"/>
      <c r="H16" s="70"/>
      <c r="I16" s="70">
        <f t="shared" si="2"/>
        <v>0</v>
      </c>
      <c r="J16" s="90"/>
    </row>
    <row r="17" spans="1:10" s="91" customFormat="1">
      <c r="A17" s="90"/>
      <c r="B17" s="92"/>
      <c r="C17" s="93" t="s">
        <v>304</v>
      </c>
      <c r="D17" s="70"/>
      <c r="E17" s="70"/>
      <c r="F17" s="70">
        <f t="shared" si="1"/>
        <v>0</v>
      </c>
      <c r="G17" s="70"/>
      <c r="H17" s="70"/>
      <c r="I17" s="70">
        <f t="shared" si="2"/>
        <v>0</v>
      </c>
      <c r="J17" s="90"/>
    </row>
    <row r="18" spans="1:10" s="91" customFormat="1">
      <c r="A18" s="90"/>
      <c r="B18" s="92"/>
      <c r="C18" s="93" t="s">
        <v>305</v>
      </c>
      <c r="D18" s="70"/>
      <c r="E18" s="70"/>
      <c r="F18" s="70">
        <f t="shared" si="1"/>
        <v>0</v>
      </c>
      <c r="G18" s="70"/>
      <c r="H18" s="70"/>
      <c r="I18" s="70">
        <f t="shared" si="2"/>
        <v>0</v>
      </c>
      <c r="J18" s="90"/>
    </row>
    <row r="19" spans="1:10" s="91" customFormat="1">
      <c r="A19" s="90"/>
      <c r="B19" s="92"/>
      <c r="C19" s="93" t="s">
        <v>306</v>
      </c>
      <c r="D19" s="70"/>
      <c r="E19" s="70"/>
      <c r="F19" s="70">
        <f t="shared" si="1"/>
        <v>0</v>
      </c>
      <c r="G19" s="70"/>
      <c r="H19" s="70"/>
      <c r="I19" s="70">
        <f t="shared" si="2"/>
        <v>0</v>
      </c>
      <c r="J19" s="90"/>
    </row>
    <row r="20" spans="1:10" s="91" customFormat="1">
      <c r="A20" s="90"/>
      <c r="B20" s="92"/>
      <c r="C20" s="93" t="s">
        <v>272</v>
      </c>
      <c r="D20" s="70"/>
      <c r="E20" s="70"/>
      <c r="F20" s="70">
        <f t="shared" si="1"/>
        <v>0</v>
      </c>
      <c r="G20" s="70"/>
      <c r="H20" s="70"/>
      <c r="I20" s="70">
        <f t="shared" si="2"/>
        <v>0</v>
      </c>
      <c r="J20" s="90"/>
    </row>
    <row r="21" spans="1:10" s="91" customFormat="1">
      <c r="A21" s="90"/>
      <c r="B21" s="92"/>
      <c r="C21" s="93"/>
      <c r="D21" s="70"/>
      <c r="E21" s="70"/>
      <c r="F21" s="70"/>
      <c r="G21" s="70"/>
      <c r="H21" s="70"/>
      <c r="I21" s="70"/>
      <c r="J21" s="90"/>
    </row>
    <row r="22" spans="1:10" s="95" customFormat="1">
      <c r="A22" s="94"/>
      <c r="B22" s="543" t="s">
        <v>307</v>
      </c>
      <c r="C22" s="544"/>
      <c r="D22" s="101">
        <f>SUM(D23:D29)</f>
        <v>4167341</v>
      </c>
      <c r="E22" s="101">
        <f t="shared" ref="E22" si="3">SUM(E23:E29)</f>
        <v>-246590</v>
      </c>
      <c r="F22" s="101">
        <f>+D22+E22</f>
        <v>3920751</v>
      </c>
      <c r="G22" s="101">
        <f t="shared" ref="G22" si="4">SUM(G23:G29)</f>
        <v>1633594</v>
      </c>
      <c r="H22" s="101">
        <f t="shared" ref="H22" si="5">SUM(H23:H29)</f>
        <v>1633594</v>
      </c>
      <c r="I22" s="101">
        <f>+F22-G22</f>
        <v>2287157</v>
      </c>
      <c r="J22" s="94"/>
    </row>
    <row r="23" spans="1:10" s="91" customFormat="1">
      <c r="A23" s="90"/>
      <c r="B23" s="92"/>
      <c r="C23" s="93" t="s">
        <v>308</v>
      </c>
      <c r="D23" s="102"/>
      <c r="E23" s="102"/>
      <c r="F23" s="70">
        <f t="shared" ref="F23:F29" si="6">+D23+E23</f>
        <v>0</v>
      </c>
      <c r="G23" s="102"/>
      <c r="H23" s="102"/>
      <c r="I23" s="70">
        <f t="shared" ref="I23:I29" si="7">+F23-G23</f>
        <v>0</v>
      </c>
      <c r="J23" s="90"/>
    </row>
    <row r="24" spans="1:10" s="91" customFormat="1">
      <c r="A24" s="90"/>
      <c r="B24" s="92"/>
      <c r="C24" s="93" t="s">
        <v>309</v>
      </c>
      <c r="D24" s="102"/>
      <c r="E24" s="102"/>
      <c r="F24" s="70">
        <f t="shared" si="6"/>
        <v>0</v>
      </c>
      <c r="G24" s="102"/>
      <c r="H24" s="102"/>
      <c r="I24" s="70">
        <f t="shared" si="7"/>
        <v>0</v>
      </c>
      <c r="J24" s="90"/>
    </row>
    <row r="25" spans="1:10" s="91" customFormat="1">
      <c r="A25" s="90"/>
      <c r="B25" s="92"/>
      <c r="C25" s="93" t="s">
        <v>310</v>
      </c>
      <c r="D25" s="102"/>
      <c r="E25" s="102"/>
      <c r="F25" s="70">
        <f t="shared" si="6"/>
        <v>0</v>
      </c>
      <c r="G25" s="102"/>
      <c r="H25" s="102"/>
      <c r="I25" s="70">
        <f t="shared" si="7"/>
        <v>0</v>
      </c>
      <c r="J25" s="90"/>
    </row>
    <row r="26" spans="1:10" s="91" customFormat="1">
      <c r="A26" s="90"/>
      <c r="B26" s="92"/>
      <c r="C26" s="93" t="s">
        <v>311</v>
      </c>
      <c r="D26" s="102">
        <f>+COG!D82</f>
        <v>4167341</v>
      </c>
      <c r="E26" s="102">
        <f>+COG!E82</f>
        <v>-246590</v>
      </c>
      <c r="F26" s="70">
        <f t="shared" si="6"/>
        <v>3920751</v>
      </c>
      <c r="G26" s="102">
        <v>1633594</v>
      </c>
      <c r="H26" s="102">
        <v>1633594</v>
      </c>
      <c r="I26" s="70">
        <f t="shared" si="7"/>
        <v>2287157</v>
      </c>
      <c r="J26" s="90"/>
    </row>
    <row r="27" spans="1:10" s="91" customFormat="1">
      <c r="A27" s="90"/>
      <c r="B27" s="92"/>
      <c r="C27" s="93" t="s">
        <v>312</v>
      </c>
      <c r="D27" s="102"/>
      <c r="E27" s="102"/>
      <c r="F27" s="70">
        <f t="shared" si="6"/>
        <v>0</v>
      </c>
      <c r="G27" s="102"/>
      <c r="H27" s="102"/>
      <c r="I27" s="70">
        <f t="shared" si="7"/>
        <v>0</v>
      </c>
      <c r="J27" s="90"/>
    </row>
    <row r="28" spans="1:10" s="91" customFormat="1">
      <c r="A28" s="90"/>
      <c r="B28" s="92"/>
      <c r="C28" s="93" t="s">
        <v>313</v>
      </c>
      <c r="D28" s="102"/>
      <c r="E28" s="102"/>
      <c r="F28" s="70">
        <f t="shared" si="6"/>
        <v>0</v>
      </c>
      <c r="G28" s="102"/>
      <c r="H28" s="102"/>
      <c r="I28" s="70">
        <f t="shared" si="7"/>
        <v>0</v>
      </c>
      <c r="J28" s="90"/>
    </row>
    <row r="29" spans="1:10" s="91" customFormat="1">
      <c r="A29" s="90"/>
      <c r="B29" s="92"/>
      <c r="C29" s="93" t="s">
        <v>314</v>
      </c>
      <c r="D29" s="102"/>
      <c r="E29" s="102"/>
      <c r="F29" s="70">
        <f t="shared" si="6"/>
        <v>0</v>
      </c>
      <c r="G29" s="102"/>
      <c r="H29" s="102"/>
      <c r="I29" s="70">
        <f t="shared" si="7"/>
        <v>0</v>
      </c>
      <c r="J29" s="90"/>
    </row>
    <row r="30" spans="1:10" s="91" customFormat="1">
      <c r="A30" s="90"/>
      <c r="B30" s="92"/>
      <c r="C30" s="93"/>
      <c r="D30" s="102"/>
      <c r="E30" s="102"/>
      <c r="F30" s="102"/>
      <c r="G30" s="102"/>
      <c r="H30" s="102"/>
      <c r="I30" s="102"/>
      <c r="J30" s="90"/>
    </row>
    <row r="31" spans="1:10" s="95" customFormat="1">
      <c r="A31" s="94"/>
      <c r="B31" s="543" t="s">
        <v>315</v>
      </c>
      <c r="C31" s="544"/>
      <c r="D31" s="103">
        <f>SUM(D32:D40)</f>
        <v>0</v>
      </c>
      <c r="E31" s="103">
        <f>SUM(E32:E40)</f>
        <v>0</v>
      </c>
      <c r="F31" s="103">
        <f>+D31+E31</f>
        <v>0</v>
      </c>
      <c r="G31" s="103">
        <f>SUM(G32:G40)</f>
        <v>0</v>
      </c>
      <c r="H31" s="103">
        <f>SUM(H32:H40)</f>
        <v>0</v>
      </c>
      <c r="I31" s="103">
        <f>+F31-G31</f>
        <v>0</v>
      </c>
      <c r="J31" s="94"/>
    </row>
    <row r="32" spans="1:10" s="91" customFormat="1">
      <c r="A32" s="90"/>
      <c r="B32" s="92"/>
      <c r="C32" s="93" t="s">
        <v>316</v>
      </c>
      <c r="D32" s="102"/>
      <c r="E32" s="102"/>
      <c r="F32" s="102">
        <f t="shared" ref="F32:F40" si="8">+D32+E32</f>
        <v>0</v>
      </c>
      <c r="G32" s="102"/>
      <c r="H32" s="102"/>
      <c r="I32" s="102">
        <f t="shared" ref="I32:I40" si="9">+F32-G32</f>
        <v>0</v>
      </c>
      <c r="J32" s="90"/>
    </row>
    <row r="33" spans="1:10" s="91" customFormat="1">
      <c r="A33" s="90"/>
      <c r="B33" s="92"/>
      <c r="C33" s="93" t="s">
        <v>317</v>
      </c>
      <c r="D33" s="102"/>
      <c r="E33" s="102"/>
      <c r="F33" s="102">
        <f t="shared" si="8"/>
        <v>0</v>
      </c>
      <c r="G33" s="102"/>
      <c r="H33" s="102"/>
      <c r="I33" s="102">
        <f t="shared" si="9"/>
        <v>0</v>
      </c>
      <c r="J33" s="90"/>
    </row>
    <row r="34" spans="1:10" s="91" customFormat="1">
      <c r="A34" s="90"/>
      <c r="B34" s="92"/>
      <c r="C34" s="93" t="s">
        <v>318</v>
      </c>
      <c r="D34" s="102"/>
      <c r="E34" s="102"/>
      <c r="F34" s="102">
        <f t="shared" si="8"/>
        <v>0</v>
      </c>
      <c r="G34" s="102"/>
      <c r="H34" s="102"/>
      <c r="I34" s="102">
        <f t="shared" si="9"/>
        <v>0</v>
      </c>
      <c r="J34" s="90"/>
    </row>
    <row r="35" spans="1:10" s="91" customFormat="1">
      <c r="A35" s="90"/>
      <c r="B35" s="92"/>
      <c r="C35" s="93" t="s">
        <v>319</v>
      </c>
      <c r="D35" s="102"/>
      <c r="E35" s="102"/>
      <c r="F35" s="102">
        <f t="shared" si="8"/>
        <v>0</v>
      </c>
      <c r="G35" s="102"/>
      <c r="H35" s="102"/>
      <c r="I35" s="102">
        <f t="shared" si="9"/>
        <v>0</v>
      </c>
      <c r="J35" s="90"/>
    </row>
    <row r="36" spans="1:10" s="91" customFormat="1">
      <c r="A36" s="90"/>
      <c r="B36" s="92"/>
      <c r="C36" s="93" t="s">
        <v>320</v>
      </c>
      <c r="D36" s="102"/>
      <c r="E36" s="102"/>
      <c r="F36" s="102">
        <f t="shared" si="8"/>
        <v>0</v>
      </c>
      <c r="G36" s="102"/>
      <c r="H36" s="102"/>
      <c r="I36" s="102">
        <f t="shared" si="9"/>
        <v>0</v>
      </c>
      <c r="J36" s="90"/>
    </row>
    <row r="37" spans="1:10" s="91" customFormat="1">
      <c r="A37" s="90"/>
      <c r="B37" s="92"/>
      <c r="C37" s="93" t="s">
        <v>321</v>
      </c>
      <c r="D37" s="102"/>
      <c r="E37" s="102"/>
      <c r="F37" s="102">
        <f t="shared" si="8"/>
        <v>0</v>
      </c>
      <c r="G37" s="102"/>
      <c r="H37" s="102"/>
      <c r="I37" s="102">
        <f t="shared" si="9"/>
        <v>0</v>
      </c>
      <c r="J37" s="90"/>
    </row>
    <row r="38" spans="1:10" s="91" customFormat="1">
      <c r="A38" s="90"/>
      <c r="B38" s="92"/>
      <c r="C38" s="93" t="s">
        <v>322</v>
      </c>
      <c r="D38" s="102"/>
      <c r="E38" s="102"/>
      <c r="F38" s="102">
        <f t="shared" si="8"/>
        <v>0</v>
      </c>
      <c r="G38" s="102"/>
      <c r="H38" s="102"/>
      <c r="I38" s="102">
        <f t="shared" si="9"/>
        <v>0</v>
      </c>
      <c r="J38" s="90"/>
    </row>
    <row r="39" spans="1:10" s="91" customFormat="1">
      <c r="A39" s="90"/>
      <c r="B39" s="92"/>
      <c r="C39" s="93" t="s">
        <v>323</v>
      </c>
      <c r="D39" s="102"/>
      <c r="E39" s="102"/>
      <c r="F39" s="102">
        <f t="shared" si="8"/>
        <v>0</v>
      </c>
      <c r="G39" s="102"/>
      <c r="H39" s="102"/>
      <c r="I39" s="102">
        <f t="shared" si="9"/>
        <v>0</v>
      </c>
      <c r="J39" s="90"/>
    </row>
    <row r="40" spans="1:10" s="91" customFormat="1">
      <c r="A40" s="90"/>
      <c r="B40" s="92"/>
      <c r="C40" s="93" t="s">
        <v>324</v>
      </c>
      <c r="D40" s="102"/>
      <c r="E40" s="102"/>
      <c r="F40" s="102">
        <f t="shared" si="8"/>
        <v>0</v>
      </c>
      <c r="G40" s="102"/>
      <c r="H40" s="102"/>
      <c r="I40" s="102">
        <f t="shared" si="9"/>
        <v>0</v>
      </c>
      <c r="J40" s="90"/>
    </row>
    <row r="41" spans="1:10" s="91" customFormat="1">
      <c r="A41" s="90"/>
      <c r="B41" s="92"/>
      <c r="C41" s="93"/>
      <c r="D41" s="102"/>
      <c r="E41" s="102"/>
      <c r="F41" s="102"/>
      <c r="G41" s="102"/>
      <c r="H41" s="102"/>
      <c r="I41" s="102"/>
      <c r="J41" s="90"/>
    </row>
    <row r="42" spans="1:10" s="95" customFormat="1">
      <c r="A42" s="94"/>
      <c r="B42" s="543" t="s">
        <v>325</v>
      </c>
      <c r="C42" s="544"/>
      <c r="D42" s="103">
        <f>SUM(D43:D46)</f>
        <v>0</v>
      </c>
      <c r="E42" s="103">
        <f>SUM(E43:E46)</f>
        <v>0</v>
      </c>
      <c r="F42" s="103">
        <f>+D42+E42</f>
        <v>0</v>
      </c>
      <c r="G42" s="103">
        <f t="shared" ref="G42:H42" si="10">SUM(G43:G46)</f>
        <v>0</v>
      </c>
      <c r="H42" s="103">
        <f t="shared" si="10"/>
        <v>0</v>
      </c>
      <c r="I42" s="103">
        <f>+F42-G42</f>
        <v>0</v>
      </c>
      <c r="J42" s="94"/>
    </row>
    <row r="43" spans="1:10" s="91" customFormat="1">
      <c r="A43" s="90"/>
      <c r="B43" s="92"/>
      <c r="C43" s="93" t="s">
        <v>326</v>
      </c>
      <c r="D43" s="102"/>
      <c r="E43" s="102"/>
      <c r="F43" s="102">
        <f t="shared" ref="F43:F46" si="11">+D43+E43</f>
        <v>0</v>
      </c>
      <c r="G43" s="102"/>
      <c r="H43" s="102"/>
      <c r="I43" s="102">
        <f t="shared" ref="I43:I46" si="12">+F43-G43</f>
        <v>0</v>
      </c>
      <c r="J43" s="90"/>
    </row>
    <row r="44" spans="1:10" s="91" customFormat="1" ht="20.399999999999999">
      <c r="A44" s="90"/>
      <c r="B44" s="92"/>
      <c r="C44" s="93" t="s">
        <v>327</v>
      </c>
      <c r="D44" s="102"/>
      <c r="E44" s="102"/>
      <c r="F44" s="102">
        <f t="shared" si="11"/>
        <v>0</v>
      </c>
      <c r="G44" s="102"/>
      <c r="H44" s="102"/>
      <c r="I44" s="102">
        <f t="shared" si="12"/>
        <v>0</v>
      </c>
      <c r="J44" s="90"/>
    </row>
    <row r="45" spans="1:10" s="91" customFormat="1">
      <c r="A45" s="90"/>
      <c r="B45" s="92"/>
      <c r="C45" s="93" t="s">
        <v>328</v>
      </c>
      <c r="D45" s="102"/>
      <c r="E45" s="102"/>
      <c r="F45" s="102">
        <f t="shared" si="11"/>
        <v>0</v>
      </c>
      <c r="G45" s="102"/>
      <c r="H45" s="102"/>
      <c r="I45" s="102">
        <f t="shared" si="12"/>
        <v>0</v>
      </c>
      <c r="J45" s="90"/>
    </row>
    <row r="46" spans="1:10" s="91" customFormat="1">
      <c r="A46" s="90"/>
      <c r="B46" s="92"/>
      <c r="C46" s="93" t="s">
        <v>329</v>
      </c>
      <c r="D46" s="102"/>
      <c r="E46" s="102"/>
      <c r="F46" s="102">
        <f t="shared" si="11"/>
        <v>0</v>
      </c>
      <c r="G46" s="102"/>
      <c r="H46" s="102"/>
      <c r="I46" s="102">
        <f t="shared" si="12"/>
        <v>0</v>
      </c>
      <c r="J46" s="90"/>
    </row>
    <row r="47" spans="1:10" s="91" customFormat="1">
      <c r="A47" s="90"/>
      <c r="B47" s="96"/>
      <c r="C47" s="97"/>
      <c r="D47" s="104"/>
      <c r="E47" s="104"/>
      <c r="F47" s="104"/>
      <c r="G47" s="104"/>
      <c r="H47" s="104"/>
      <c r="I47" s="104"/>
      <c r="J47" s="90"/>
    </row>
    <row r="48" spans="1:10" s="95" customFormat="1" ht="24" customHeight="1">
      <c r="A48" s="94"/>
      <c r="B48" s="98"/>
      <c r="C48" s="99" t="s">
        <v>242</v>
      </c>
      <c r="D48" s="105">
        <f>+D12+D22+D31+D42</f>
        <v>4167341</v>
      </c>
      <c r="E48" s="105">
        <f t="shared" ref="E48:I48" si="13">+E12+E22+E31+E42</f>
        <v>-246590</v>
      </c>
      <c r="F48" s="105">
        <f t="shared" si="13"/>
        <v>3920751</v>
      </c>
      <c r="G48" s="105">
        <f t="shared" si="13"/>
        <v>1633594</v>
      </c>
      <c r="H48" s="105">
        <f t="shared" si="13"/>
        <v>1633594</v>
      </c>
      <c r="I48" s="105">
        <f t="shared" si="13"/>
        <v>2287157</v>
      </c>
      <c r="J48" s="94"/>
    </row>
    <row r="50" spans="4:9" ht="15.6">
      <c r="D50" s="106" t="str">
        <f>IF(D48=CAdmon!D22," ","ERROR")</f>
        <v xml:space="preserve"> </v>
      </c>
      <c r="E50" s="106" t="str">
        <f>IF(E48=CAdmon!E22," ","ERROR")</f>
        <v xml:space="preserve"> </v>
      </c>
      <c r="F50" s="106" t="str">
        <f>IF(F48=CAdmon!F22," ","ERROR")</f>
        <v xml:space="preserve"> </v>
      </c>
      <c r="G50" s="106" t="str">
        <f>IF(G48=CAdmon!G22," ","ERROR")</f>
        <v xml:space="preserve"> </v>
      </c>
      <c r="H50" s="106" t="str">
        <f>IF(H48=CAdmon!H22," ","ERROR")</f>
        <v xml:space="preserve"> </v>
      </c>
      <c r="I50" s="106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D14" sqref="D14:E14"/>
    </sheetView>
  </sheetViews>
  <sheetFormatPr baseColWidth="10" defaultColWidth="11.44140625" defaultRowHeight="13.8"/>
  <cols>
    <col min="1" max="1" width="3" style="120" customWidth="1"/>
    <col min="2" max="2" width="18.5546875" style="120" customWidth="1"/>
    <col min="3" max="3" width="19" style="120" customWidth="1"/>
    <col min="4" max="7" width="11.44140625" style="120"/>
    <col min="8" max="8" width="13.44140625" style="120" customWidth="1"/>
    <col min="9" max="9" width="10" style="120" customWidth="1"/>
    <col min="10" max="10" width="3" style="120" customWidth="1"/>
    <col min="11" max="16384" width="11.44140625" style="120"/>
  </cols>
  <sheetData>
    <row r="1" spans="1:10">
      <c r="A1" s="119"/>
      <c r="B1" s="119"/>
      <c r="C1" s="119"/>
      <c r="D1" s="119"/>
      <c r="E1" s="119"/>
      <c r="F1" s="119"/>
      <c r="G1" s="119"/>
      <c r="H1" s="119"/>
      <c r="I1" s="119"/>
      <c r="J1" s="119"/>
    </row>
    <row r="2" spans="1:10">
      <c r="A2" s="119"/>
      <c r="B2" s="512" t="s">
        <v>408</v>
      </c>
      <c r="C2" s="513"/>
      <c r="D2" s="513"/>
      <c r="E2" s="513"/>
      <c r="F2" s="513"/>
      <c r="G2" s="513"/>
      <c r="H2" s="513"/>
      <c r="I2" s="514"/>
      <c r="J2" s="119"/>
    </row>
    <row r="3" spans="1:10">
      <c r="A3" s="119"/>
      <c r="B3" s="515" t="s">
        <v>419</v>
      </c>
      <c r="C3" s="516"/>
      <c r="D3" s="516"/>
      <c r="E3" s="516"/>
      <c r="F3" s="516"/>
      <c r="G3" s="516"/>
      <c r="H3" s="516"/>
      <c r="I3" s="517"/>
      <c r="J3" s="119"/>
    </row>
    <row r="4" spans="1:10">
      <c r="A4" s="119"/>
      <c r="B4" s="515" t="s">
        <v>181</v>
      </c>
      <c r="C4" s="516"/>
      <c r="D4" s="516"/>
      <c r="E4" s="516"/>
      <c r="F4" s="516"/>
      <c r="G4" s="516"/>
      <c r="H4" s="516"/>
      <c r="I4" s="517"/>
      <c r="J4" s="119"/>
    </row>
    <row r="5" spans="1:10">
      <c r="A5" s="119"/>
      <c r="B5" s="518" t="s">
        <v>407</v>
      </c>
      <c r="C5" s="519"/>
      <c r="D5" s="519"/>
      <c r="E5" s="519"/>
      <c r="F5" s="519"/>
      <c r="G5" s="519"/>
      <c r="H5" s="519"/>
      <c r="I5" s="520"/>
      <c r="J5" s="119"/>
    </row>
    <row r="6" spans="1:10">
      <c r="A6" s="119"/>
      <c r="B6" s="119"/>
      <c r="C6" s="119"/>
      <c r="D6" s="119"/>
      <c r="E6" s="119"/>
      <c r="F6" s="119"/>
      <c r="G6" s="119"/>
      <c r="H6" s="119"/>
      <c r="I6" s="119"/>
      <c r="J6" s="119"/>
    </row>
    <row r="7" spans="1:10">
      <c r="A7" s="119"/>
      <c r="B7" s="545" t="s">
        <v>330</v>
      </c>
      <c r="C7" s="545"/>
      <c r="D7" s="545" t="s">
        <v>331</v>
      </c>
      <c r="E7" s="545"/>
      <c r="F7" s="545" t="s">
        <v>332</v>
      </c>
      <c r="G7" s="545"/>
      <c r="H7" s="545" t="s">
        <v>333</v>
      </c>
      <c r="I7" s="545"/>
      <c r="J7" s="119"/>
    </row>
    <row r="8" spans="1:10">
      <c r="A8" s="119"/>
      <c r="B8" s="545"/>
      <c r="C8" s="545"/>
      <c r="D8" s="545" t="s">
        <v>334</v>
      </c>
      <c r="E8" s="545"/>
      <c r="F8" s="545" t="s">
        <v>335</v>
      </c>
      <c r="G8" s="545"/>
      <c r="H8" s="545" t="s">
        <v>336</v>
      </c>
      <c r="I8" s="545"/>
      <c r="J8" s="119"/>
    </row>
    <row r="9" spans="1:10">
      <c r="A9" s="119"/>
      <c r="B9" s="515" t="s">
        <v>337</v>
      </c>
      <c r="C9" s="516"/>
      <c r="D9" s="516"/>
      <c r="E9" s="516"/>
      <c r="F9" s="516"/>
      <c r="G9" s="516"/>
      <c r="H9" s="516"/>
      <c r="I9" s="517"/>
      <c r="J9" s="119"/>
    </row>
    <row r="10" spans="1:10">
      <c r="A10" s="119"/>
      <c r="B10" s="546"/>
      <c r="C10" s="546"/>
      <c r="D10" s="546"/>
      <c r="E10" s="546"/>
      <c r="F10" s="546"/>
      <c r="G10" s="546"/>
      <c r="H10" s="548">
        <f>+D10-F10</f>
        <v>0</v>
      </c>
      <c r="I10" s="549"/>
      <c r="J10" s="119"/>
    </row>
    <row r="11" spans="1:10">
      <c r="A11" s="119"/>
      <c r="B11" s="546"/>
      <c r="C11" s="546"/>
      <c r="D11" s="547"/>
      <c r="E11" s="547"/>
      <c r="F11" s="547"/>
      <c r="G11" s="547"/>
      <c r="H11" s="548">
        <f t="shared" ref="H11:H19" si="0">+D11-F11</f>
        <v>0</v>
      </c>
      <c r="I11" s="549"/>
      <c r="J11" s="119"/>
    </row>
    <row r="12" spans="1:10">
      <c r="A12" s="119"/>
      <c r="B12" s="546"/>
      <c r="C12" s="546"/>
      <c r="D12" s="547"/>
      <c r="E12" s="547"/>
      <c r="F12" s="547"/>
      <c r="G12" s="547"/>
      <c r="H12" s="548">
        <f t="shared" si="0"/>
        <v>0</v>
      </c>
      <c r="I12" s="549"/>
      <c r="J12" s="119"/>
    </row>
    <row r="13" spans="1:10">
      <c r="A13" s="119"/>
      <c r="B13" s="546"/>
      <c r="C13" s="546"/>
      <c r="D13" s="547"/>
      <c r="E13" s="547"/>
      <c r="F13" s="547"/>
      <c r="G13" s="547"/>
      <c r="H13" s="548">
        <f t="shared" si="0"/>
        <v>0</v>
      </c>
      <c r="I13" s="549"/>
      <c r="J13" s="119"/>
    </row>
    <row r="14" spans="1:10">
      <c r="A14" s="119"/>
      <c r="B14" s="546"/>
      <c r="C14" s="546"/>
      <c r="D14" s="547"/>
      <c r="E14" s="547"/>
      <c r="F14" s="547"/>
      <c r="G14" s="547"/>
      <c r="H14" s="548">
        <f t="shared" si="0"/>
        <v>0</v>
      </c>
      <c r="I14" s="549"/>
      <c r="J14" s="119"/>
    </row>
    <row r="15" spans="1:10">
      <c r="A15" s="119"/>
      <c r="B15" s="546"/>
      <c r="C15" s="546"/>
      <c r="D15" s="547"/>
      <c r="E15" s="547"/>
      <c r="F15" s="547"/>
      <c r="G15" s="547"/>
      <c r="H15" s="548">
        <f t="shared" si="0"/>
        <v>0</v>
      </c>
      <c r="I15" s="549"/>
      <c r="J15" s="119"/>
    </row>
    <row r="16" spans="1:10">
      <c r="A16" s="119"/>
      <c r="B16" s="546"/>
      <c r="C16" s="546"/>
      <c r="D16" s="547"/>
      <c r="E16" s="547"/>
      <c r="F16" s="547"/>
      <c r="G16" s="547"/>
      <c r="H16" s="548">
        <f t="shared" si="0"/>
        <v>0</v>
      </c>
      <c r="I16" s="549"/>
      <c r="J16" s="119"/>
    </row>
    <row r="17" spans="1:10">
      <c r="A17" s="119"/>
      <c r="B17" s="546"/>
      <c r="C17" s="546"/>
      <c r="D17" s="547"/>
      <c r="E17" s="547"/>
      <c r="F17" s="547"/>
      <c r="G17" s="547"/>
      <c r="H17" s="548">
        <f t="shared" si="0"/>
        <v>0</v>
      </c>
      <c r="I17" s="549"/>
      <c r="J17" s="119"/>
    </row>
    <row r="18" spans="1:10">
      <c r="A18" s="119"/>
      <c r="B18" s="546"/>
      <c r="C18" s="546"/>
      <c r="D18" s="547"/>
      <c r="E18" s="547"/>
      <c r="F18" s="547"/>
      <c r="G18" s="547"/>
      <c r="H18" s="548">
        <f t="shared" si="0"/>
        <v>0</v>
      </c>
      <c r="I18" s="549"/>
      <c r="J18" s="119"/>
    </row>
    <row r="19" spans="1:10">
      <c r="A19" s="119"/>
      <c r="B19" s="546" t="s">
        <v>338</v>
      </c>
      <c r="C19" s="546"/>
      <c r="D19" s="547">
        <f>SUM(D10:E18)</f>
        <v>0</v>
      </c>
      <c r="E19" s="547"/>
      <c r="F19" s="547">
        <f>SUM(F10:G18)</f>
        <v>0</v>
      </c>
      <c r="G19" s="547"/>
      <c r="H19" s="548">
        <f t="shared" si="0"/>
        <v>0</v>
      </c>
      <c r="I19" s="549"/>
      <c r="J19" s="119"/>
    </row>
    <row r="20" spans="1:10">
      <c r="A20" s="119"/>
      <c r="B20" s="546"/>
      <c r="C20" s="546"/>
      <c r="D20" s="546"/>
      <c r="E20" s="546"/>
      <c r="F20" s="546"/>
      <c r="G20" s="546"/>
      <c r="H20" s="546"/>
      <c r="I20" s="546"/>
      <c r="J20" s="119"/>
    </row>
    <row r="21" spans="1:10">
      <c r="A21" s="119"/>
      <c r="B21" s="515" t="s">
        <v>339</v>
      </c>
      <c r="C21" s="516"/>
      <c r="D21" s="516"/>
      <c r="E21" s="516"/>
      <c r="F21" s="516"/>
      <c r="G21" s="516"/>
      <c r="H21" s="516"/>
      <c r="I21" s="517"/>
      <c r="J21" s="119"/>
    </row>
    <row r="22" spans="1:10">
      <c r="A22" s="119"/>
      <c r="B22" s="546"/>
      <c r="C22" s="546"/>
      <c r="D22" s="546"/>
      <c r="E22" s="546"/>
      <c r="F22" s="546"/>
      <c r="G22" s="546"/>
      <c r="H22" s="546"/>
      <c r="I22" s="546"/>
      <c r="J22" s="119"/>
    </row>
    <row r="23" spans="1:10">
      <c r="A23" s="119"/>
      <c r="B23" s="546" t="s">
        <v>426</v>
      </c>
      <c r="C23" s="546"/>
      <c r="D23" s="547">
        <v>1010</v>
      </c>
      <c r="E23" s="547"/>
      <c r="F23" s="547">
        <v>0</v>
      </c>
      <c r="G23" s="547"/>
      <c r="H23" s="548">
        <f>+D23-F23</f>
        <v>1010</v>
      </c>
      <c r="I23" s="549"/>
      <c r="J23" s="119"/>
    </row>
    <row r="24" spans="1:10">
      <c r="A24" s="119"/>
      <c r="B24" s="546"/>
      <c r="C24" s="546"/>
      <c r="D24" s="547"/>
      <c r="E24" s="547"/>
      <c r="F24" s="547"/>
      <c r="G24" s="547"/>
      <c r="H24" s="548">
        <f>+D24-F24</f>
        <v>0</v>
      </c>
      <c r="I24" s="549"/>
      <c r="J24" s="119"/>
    </row>
    <row r="25" spans="1:10">
      <c r="A25" s="119"/>
      <c r="B25" s="546"/>
      <c r="C25" s="546"/>
      <c r="D25" s="547"/>
      <c r="E25" s="547"/>
      <c r="F25" s="547"/>
      <c r="G25" s="547"/>
      <c r="H25" s="548">
        <f t="shared" ref="H25:H30" si="1">+D25-F25</f>
        <v>0</v>
      </c>
      <c r="I25" s="549"/>
      <c r="J25" s="119"/>
    </row>
    <row r="26" spans="1:10">
      <c r="A26" s="119"/>
      <c r="B26" s="546"/>
      <c r="C26" s="546"/>
      <c r="D26" s="547"/>
      <c r="E26" s="547"/>
      <c r="F26" s="547"/>
      <c r="G26" s="547"/>
      <c r="H26" s="548">
        <f t="shared" si="1"/>
        <v>0</v>
      </c>
      <c r="I26" s="549"/>
      <c r="J26" s="119"/>
    </row>
    <row r="27" spans="1:10">
      <c r="A27" s="119"/>
      <c r="B27" s="546"/>
      <c r="C27" s="546"/>
      <c r="D27" s="547"/>
      <c r="E27" s="547"/>
      <c r="F27" s="547"/>
      <c r="G27" s="547"/>
      <c r="H27" s="548">
        <f t="shared" si="1"/>
        <v>0</v>
      </c>
      <c r="I27" s="549"/>
      <c r="J27" s="119"/>
    </row>
    <row r="28" spans="1:10">
      <c r="A28" s="119"/>
      <c r="B28" s="546"/>
      <c r="C28" s="546"/>
      <c r="D28" s="547"/>
      <c r="E28" s="547"/>
      <c r="F28" s="547"/>
      <c r="G28" s="547"/>
      <c r="H28" s="548">
        <f t="shared" si="1"/>
        <v>0</v>
      </c>
      <c r="I28" s="549"/>
      <c r="J28" s="119"/>
    </row>
    <row r="29" spans="1:10">
      <c r="A29" s="119"/>
      <c r="B29" s="546"/>
      <c r="C29" s="546"/>
      <c r="D29" s="547"/>
      <c r="E29" s="547"/>
      <c r="F29" s="547"/>
      <c r="G29" s="547"/>
      <c r="H29" s="548">
        <f t="shared" si="1"/>
        <v>0</v>
      </c>
      <c r="I29" s="549"/>
      <c r="J29" s="119"/>
    </row>
    <row r="30" spans="1:10">
      <c r="A30" s="119"/>
      <c r="B30" s="546"/>
      <c r="C30" s="546"/>
      <c r="D30" s="547"/>
      <c r="E30" s="547"/>
      <c r="F30" s="547"/>
      <c r="G30" s="547"/>
      <c r="H30" s="548">
        <f t="shared" si="1"/>
        <v>0</v>
      </c>
      <c r="I30" s="549"/>
      <c r="J30" s="119"/>
    </row>
    <row r="31" spans="1:10">
      <c r="A31" s="119"/>
      <c r="B31" s="546" t="s">
        <v>340</v>
      </c>
      <c r="C31" s="546"/>
      <c r="D31" s="547">
        <f>SUM(D22:E30)</f>
        <v>1010</v>
      </c>
      <c r="E31" s="547"/>
      <c r="F31" s="547">
        <f>SUM(F22:G30)</f>
        <v>0</v>
      </c>
      <c r="G31" s="547"/>
      <c r="H31" s="547">
        <f>+D31-F31</f>
        <v>1010</v>
      </c>
      <c r="I31" s="547"/>
      <c r="J31" s="119"/>
    </row>
    <row r="32" spans="1:10">
      <c r="A32" s="119"/>
      <c r="B32" s="546"/>
      <c r="C32" s="546"/>
      <c r="D32" s="547"/>
      <c r="E32" s="547"/>
      <c r="F32" s="547"/>
      <c r="G32" s="547"/>
      <c r="H32" s="547"/>
      <c r="I32" s="547"/>
      <c r="J32" s="119"/>
    </row>
    <row r="33" spans="1:10">
      <c r="A33" s="119"/>
      <c r="B33" s="550" t="s">
        <v>138</v>
      </c>
      <c r="C33" s="551"/>
      <c r="D33" s="548">
        <f>+D19+D31</f>
        <v>1010</v>
      </c>
      <c r="E33" s="549"/>
      <c r="F33" s="548">
        <f>+F19+F31</f>
        <v>0</v>
      </c>
      <c r="G33" s="549"/>
      <c r="H33" s="548">
        <f>+H19+H31</f>
        <v>1010</v>
      </c>
      <c r="I33" s="549"/>
      <c r="J33" s="119"/>
    </row>
    <row r="34" spans="1:10">
      <c r="A34" s="119"/>
      <c r="B34" s="119"/>
      <c r="C34" s="119"/>
      <c r="D34" s="119"/>
      <c r="E34" s="119"/>
      <c r="F34" s="119"/>
      <c r="G34" s="119"/>
      <c r="H34" s="119"/>
      <c r="I34" s="119"/>
      <c r="J34" s="11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D36"/>
  <sheetViews>
    <sheetView showGridLines="0" workbookViewId="0">
      <selection activeCell="E37" sqref="A1:E37"/>
    </sheetView>
  </sheetViews>
  <sheetFormatPr baseColWidth="10" defaultColWidth="11.44140625" defaultRowHeight="10.199999999999999"/>
  <cols>
    <col min="1" max="1" width="2.21875" style="17" customWidth="1"/>
    <col min="2" max="2" width="43.6640625" style="17" customWidth="1"/>
    <col min="3" max="3" width="28.88671875" style="17" customWidth="1"/>
    <col min="4" max="4" width="24.44140625" style="17" customWidth="1"/>
    <col min="5" max="5" width="2.6640625" style="17" customWidth="1"/>
    <col min="6" max="16384" width="11.44140625" style="17"/>
  </cols>
  <sheetData>
    <row r="2" spans="2:4">
      <c r="B2" s="512" t="s">
        <v>408</v>
      </c>
      <c r="C2" s="513"/>
      <c r="D2" s="514"/>
    </row>
    <row r="3" spans="2:4">
      <c r="B3" s="515" t="s">
        <v>419</v>
      </c>
      <c r="C3" s="516"/>
      <c r="D3" s="517"/>
    </row>
    <row r="4" spans="2:4">
      <c r="B4" s="515" t="s">
        <v>341</v>
      </c>
      <c r="C4" s="516"/>
      <c r="D4" s="517"/>
    </row>
    <row r="5" spans="2:4">
      <c r="B5" s="518" t="s">
        <v>407</v>
      </c>
      <c r="C5" s="519"/>
      <c r="D5" s="520"/>
    </row>
    <row r="6" spans="2:4">
      <c r="B6" s="16"/>
      <c r="C6" s="16"/>
    </row>
    <row r="7" spans="2:4">
      <c r="B7" s="123" t="s">
        <v>330</v>
      </c>
      <c r="C7" s="123" t="s">
        <v>212</v>
      </c>
      <c r="D7" s="123" t="s">
        <v>239</v>
      </c>
    </row>
    <row r="8" spans="2:4">
      <c r="B8" s="552" t="s">
        <v>337</v>
      </c>
      <c r="C8" s="553"/>
      <c r="D8" s="554"/>
    </row>
    <row r="9" spans="2:4">
      <c r="B9" s="124"/>
      <c r="C9" s="124"/>
      <c r="D9" s="125"/>
    </row>
    <row r="10" spans="2:4">
      <c r="B10" s="124"/>
      <c r="C10" s="124"/>
      <c r="D10" s="125"/>
    </row>
    <row r="11" spans="2:4">
      <c r="B11" s="124"/>
      <c r="C11" s="124"/>
      <c r="D11" s="125"/>
    </row>
    <row r="12" spans="2:4">
      <c r="B12" s="124"/>
      <c r="C12" s="124"/>
      <c r="D12" s="125"/>
    </row>
    <row r="13" spans="2:4">
      <c r="B13" s="124"/>
      <c r="C13" s="124"/>
      <c r="D13" s="125"/>
    </row>
    <row r="14" spans="2:4">
      <c r="B14" s="124"/>
      <c r="C14" s="124"/>
      <c r="D14" s="125"/>
    </row>
    <row r="15" spans="2:4">
      <c r="B15" s="124"/>
      <c r="C15" s="124"/>
      <c r="D15" s="125"/>
    </row>
    <row r="16" spans="2:4">
      <c r="B16" s="124"/>
      <c r="C16" s="124"/>
      <c r="D16" s="125"/>
    </row>
    <row r="17" spans="2:4">
      <c r="B17" s="124"/>
      <c r="C17" s="124"/>
      <c r="D17" s="125"/>
    </row>
    <row r="18" spans="2:4">
      <c r="B18" s="124"/>
      <c r="C18" s="124"/>
      <c r="D18" s="125"/>
    </row>
    <row r="19" spans="2:4">
      <c r="B19" s="126" t="s">
        <v>342</v>
      </c>
      <c r="C19" s="124">
        <f>SUM(C9:C18)</f>
        <v>0</v>
      </c>
      <c r="D19" s="124">
        <f>SUM(D9:D18)</f>
        <v>0</v>
      </c>
    </row>
    <row r="20" spans="2:4">
      <c r="B20" s="124"/>
      <c r="C20" s="124"/>
      <c r="D20" s="125"/>
    </row>
    <row r="21" spans="2:4">
      <c r="B21" s="552" t="s">
        <v>339</v>
      </c>
      <c r="C21" s="553"/>
      <c r="D21" s="554"/>
    </row>
    <row r="22" spans="2:4">
      <c r="B22" s="124"/>
      <c r="C22" s="124"/>
      <c r="D22" s="125"/>
    </row>
    <row r="23" spans="2:4">
      <c r="B23" s="124"/>
      <c r="C23" s="124"/>
      <c r="D23" s="125"/>
    </row>
    <row r="24" spans="2:4">
      <c r="B24" s="124"/>
      <c r="C24" s="124"/>
      <c r="D24" s="125"/>
    </row>
    <row r="25" spans="2:4">
      <c r="B25" s="124"/>
      <c r="C25" s="124"/>
      <c r="D25" s="125"/>
    </row>
    <row r="26" spans="2:4">
      <c r="B26" s="124"/>
      <c r="C26" s="124"/>
      <c r="D26" s="125"/>
    </row>
    <row r="27" spans="2:4">
      <c r="B27" s="124"/>
      <c r="C27" s="124"/>
      <c r="D27" s="125"/>
    </row>
    <row r="28" spans="2:4">
      <c r="B28" s="124"/>
      <c r="C28" s="124"/>
      <c r="D28" s="125"/>
    </row>
    <row r="29" spans="2:4">
      <c r="B29" s="124"/>
      <c r="C29" s="124"/>
      <c r="D29" s="125"/>
    </row>
    <row r="30" spans="2:4">
      <c r="B30" s="124"/>
      <c r="C30" s="124"/>
      <c r="D30" s="125"/>
    </row>
    <row r="31" spans="2:4">
      <c r="B31" s="124"/>
      <c r="C31" s="124"/>
      <c r="D31" s="125"/>
    </row>
    <row r="32" spans="2:4">
      <c r="B32" s="124"/>
      <c r="C32" s="124"/>
      <c r="D32" s="125"/>
    </row>
    <row r="33" spans="2:4">
      <c r="B33" s="124"/>
      <c r="C33" s="124"/>
      <c r="D33" s="125"/>
    </row>
    <row r="34" spans="2:4">
      <c r="B34" s="126" t="s">
        <v>343</v>
      </c>
      <c r="C34" s="124">
        <f>SUM(C22:C33)</f>
        <v>0</v>
      </c>
      <c r="D34" s="124">
        <f>SUM(D22:D33)</f>
        <v>0</v>
      </c>
    </row>
    <row r="35" spans="2:4">
      <c r="B35" s="124"/>
      <c r="C35" s="124"/>
      <c r="D35" s="125"/>
    </row>
    <row r="36" spans="2:4">
      <c r="B36" s="126" t="s">
        <v>138</v>
      </c>
      <c r="C36" s="127">
        <f>+C19+C34</f>
        <v>0</v>
      </c>
      <c r="D36" s="127">
        <f>+D19+D34</f>
        <v>0</v>
      </c>
    </row>
  </sheetData>
  <mergeCells count="6">
    <mergeCell ref="B21:D21"/>
    <mergeCell ref="B2:D2"/>
    <mergeCell ref="B3:D3"/>
    <mergeCell ref="B4:D4"/>
    <mergeCell ref="B5:D5"/>
    <mergeCell ref="B8:D8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zoomScale="90" zoomScaleNormal="90" workbookViewId="0">
      <selection activeCell="E28" sqref="E28"/>
    </sheetView>
  </sheetViews>
  <sheetFormatPr baseColWidth="10" defaultRowHeight="14.4"/>
  <cols>
    <col min="1" max="1" width="2.109375" style="55" customWidth="1"/>
    <col min="2" max="3" width="3.6640625" style="17" customWidth="1"/>
    <col min="4" max="4" width="65.6640625" style="17" customWidth="1"/>
    <col min="5" max="5" width="12.6640625" style="17" customWidth="1"/>
    <col min="6" max="6" width="14.33203125" style="17" customWidth="1"/>
    <col min="7" max="8" width="12.6640625" style="17" customWidth="1"/>
    <col min="9" max="9" width="11.44140625" style="17" customWidth="1"/>
    <col min="10" max="10" width="12.88671875" style="17" customWidth="1"/>
    <col min="11" max="11" width="3.109375" style="55" customWidth="1"/>
  </cols>
  <sheetData>
    <row r="1" spans="2:10" s="55" customFormat="1" ht="6.75" customHeight="1">
      <c r="B1" s="16"/>
      <c r="C1" s="16"/>
      <c r="D1" s="16"/>
      <c r="E1" s="16"/>
      <c r="F1" s="16"/>
      <c r="G1" s="16"/>
      <c r="H1" s="16"/>
      <c r="I1" s="16"/>
    </row>
    <row r="2" spans="2:10">
      <c r="B2" s="512" t="s">
        <v>408</v>
      </c>
      <c r="C2" s="513"/>
      <c r="D2" s="513"/>
      <c r="E2" s="513"/>
      <c r="F2" s="513"/>
      <c r="G2" s="513"/>
      <c r="H2" s="513"/>
      <c r="I2" s="513"/>
      <c r="J2" s="514"/>
    </row>
    <row r="3" spans="2:10">
      <c r="B3" s="512" t="s">
        <v>419</v>
      </c>
      <c r="C3" s="513"/>
      <c r="D3" s="513"/>
      <c r="E3" s="513"/>
      <c r="F3" s="513"/>
      <c r="G3" s="513"/>
      <c r="H3" s="513"/>
      <c r="I3" s="513"/>
      <c r="J3" s="514"/>
    </row>
    <row r="4" spans="2:10">
      <c r="B4" s="515" t="s">
        <v>344</v>
      </c>
      <c r="C4" s="516"/>
      <c r="D4" s="516"/>
      <c r="E4" s="516"/>
      <c r="F4" s="516"/>
      <c r="G4" s="516"/>
      <c r="H4" s="516"/>
      <c r="I4" s="516"/>
      <c r="J4" s="517"/>
    </row>
    <row r="5" spans="2:10">
      <c r="B5" s="518" t="s">
        <v>409</v>
      </c>
      <c r="C5" s="519"/>
      <c r="D5" s="519"/>
      <c r="E5" s="519"/>
      <c r="F5" s="519"/>
      <c r="G5" s="519"/>
      <c r="H5" s="519"/>
      <c r="I5" s="519"/>
      <c r="J5" s="520"/>
    </row>
    <row r="6" spans="2:10" s="55" customFormat="1" ht="2.25" customHeight="1">
      <c r="B6" s="107"/>
      <c r="C6" s="107"/>
      <c r="D6" s="107"/>
      <c r="E6" s="107"/>
      <c r="F6" s="107"/>
      <c r="G6" s="107"/>
      <c r="H6" s="107"/>
      <c r="I6" s="107"/>
      <c r="J6" s="107"/>
    </row>
    <row r="7" spans="2:10">
      <c r="B7" s="535" t="s">
        <v>76</v>
      </c>
      <c r="C7" s="557"/>
      <c r="D7" s="536"/>
      <c r="E7" s="534" t="s">
        <v>244</v>
      </c>
      <c r="F7" s="534"/>
      <c r="G7" s="534"/>
      <c r="H7" s="534"/>
      <c r="I7" s="534"/>
      <c r="J7" s="534" t="s">
        <v>236</v>
      </c>
    </row>
    <row r="8" spans="2:10" ht="20.399999999999999">
      <c r="B8" s="537"/>
      <c r="C8" s="558"/>
      <c r="D8" s="538"/>
      <c r="E8" s="56" t="s">
        <v>237</v>
      </c>
      <c r="F8" s="56" t="s">
        <v>238</v>
      </c>
      <c r="G8" s="56" t="s">
        <v>211</v>
      </c>
      <c r="H8" s="56" t="s">
        <v>212</v>
      </c>
      <c r="I8" s="56" t="s">
        <v>239</v>
      </c>
      <c r="J8" s="534"/>
    </row>
    <row r="9" spans="2:10" ht="15.75" customHeight="1">
      <c r="B9" s="539"/>
      <c r="C9" s="559"/>
      <c r="D9" s="540"/>
      <c r="E9" s="56">
        <v>1</v>
      </c>
      <c r="F9" s="56">
        <v>2</v>
      </c>
      <c r="G9" s="56" t="s">
        <v>240</v>
      </c>
      <c r="H9" s="56">
        <v>4</v>
      </c>
      <c r="I9" s="56">
        <v>5</v>
      </c>
      <c r="J9" s="56" t="s">
        <v>241</v>
      </c>
    </row>
    <row r="10" spans="2:10" ht="15" customHeight="1">
      <c r="B10" s="560" t="s">
        <v>345</v>
      </c>
      <c r="C10" s="561"/>
      <c r="D10" s="562"/>
      <c r="E10" s="112"/>
      <c r="F10" s="80"/>
      <c r="G10" s="80"/>
      <c r="H10" s="80"/>
      <c r="I10" s="80"/>
      <c r="J10" s="80"/>
    </row>
    <row r="11" spans="2:10">
      <c r="B11" s="57"/>
      <c r="C11" s="555" t="s">
        <v>346</v>
      </c>
      <c r="D11" s="556"/>
      <c r="E11" s="128">
        <f>+E12+E13</f>
        <v>0</v>
      </c>
      <c r="F11" s="128">
        <f>+F12+F13</f>
        <v>0</v>
      </c>
      <c r="G11" s="85">
        <f>+E11+F11</f>
        <v>0</v>
      </c>
      <c r="H11" s="128">
        <f t="shared" ref="H11:I11" si="0">+H12+H13</f>
        <v>0</v>
      </c>
      <c r="I11" s="128">
        <f t="shared" si="0"/>
        <v>0</v>
      </c>
      <c r="J11" s="85">
        <f>+G11-H11</f>
        <v>0</v>
      </c>
    </row>
    <row r="12" spans="2:10">
      <c r="B12" s="57"/>
      <c r="C12" s="108"/>
      <c r="D12" s="58" t="s">
        <v>347</v>
      </c>
      <c r="E12" s="112"/>
      <c r="F12" s="80"/>
      <c r="G12" s="80">
        <f t="shared" ref="G12:G39" si="1">+E12+F12</f>
        <v>0</v>
      </c>
      <c r="H12" s="80"/>
      <c r="I12" s="80"/>
      <c r="J12" s="80">
        <f t="shared" ref="J12:J39" si="2">+G12-H12</f>
        <v>0</v>
      </c>
    </row>
    <row r="13" spans="2:10">
      <c r="B13" s="57"/>
      <c r="C13" s="108"/>
      <c r="D13" s="58" t="s">
        <v>348</v>
      </c>
      <c r="E13" s="112"/>
      <c r="F13" s="80"/>
      <c r="G13" s="80">
        <f t="shared" si="1"/>
        <v>0</v>
      </c>
      <c r="H13" s="80"/>
      <c r="I13" s="80"/>
      <c r="J13" s="80">
        <f t="shared" si="2"/>
        <v>0</v>
      </c>
    </row>
    <row r="14" spans="2:10">
      <c r="B14" s="57"/>
      <c r="C14" s="555" t="s">
        <v>349</v>
      </c>
      <c r="D14" s="556"/>
      <c r="E14" s="128">
        <f>SUM(E15:E22)</f>
        <v>0</v>
      </c>
      <c r="F14" s="128">
        <f>SUM(F15:F22)</f>
        <v>0</v>
      </c>
      <c r="G14" s="85">
        <f t="shared" si="1"/>
        <v>0</v>
      </c>
      <c r="H14" s="128">
        <f t="shared" ref="H14:I14" si="3">SUM(H15:H22)</f>
        <v>0</v>
      </c>
      <c r="I14" s="128">
        <f t="shared" si="3"/>
        <v>0</v>
      </c>
      <c r="J14" s="85">
        <f t="shared" si="2"/>
        <v>0</v>
      </c>
    </row>
    <row r="15" spans="2:10">
      <c r="B15" s="57"/>
      <c r="C15" s="108"/>
      <c r="D15" s="58" t="s">
        <v>350</v>
      </c>
      <c r="E15" s="112"/>
      <c r="F15" s="80"/>
      <c r="G15" s="80">
        <f t="shared" si="1"/>
        <v>0</v>
      </c>
      <c r="H15" s="80"/>
      <c r="I15" s="80"/>
      <c r="J15" s="80">
        <f t="shared" si="2"/>
        <v>0</v>
      </c>
    </row>
    <row r="16" spans="2:10">
      <c r="B16" s="57"/>
      <c r="C16" s="108"/>
      <c r="D16" s="58" t="s">
        <v>351</v>
      </c>
      <c r="E16" s="112"/>
      <c r="F16" s="80"/>
      <c r="G16" s="80">
        <f t="shared" si="1"/>
        <v>0</v>
      </c>
      <c r="H16" s="80"/>
      <c r="I16" s="80"/>
      <c r="J16" s="80">
        <f t="shared" si="2"/>
        <v>0</v>
      </c>
    </row>
    <row r="17" spans="2:10">
      <c r="B17" s="57"/>
      <c r="C17" s="108"/>
      <c r="D17" s="58" t="s">
        <v>352</v>
      </c>
      <c r="E17" s="112"/>
      <c r="F17" s="80"/>
      <c r="G17" s="80">
        <f t="shared" si="1"/>
        <v>0</v>
      </c>
      <c r="H17" s="80"/>
      <c r="I17" s="80"/>
      <c r="J17" s="80">
        <f t="shared" si="2"/>
        <v>0</v>
      </c>
    </row>
    <row r="18" spans="2:10">
      <c r="B18" s="57"/>
      <c r="C18" s="108"/>
      <c r="D18" s="58" t="s">
        <v>353</v>
      </c>
      <c r="E18" s="112"/>
      <c r="F18" s="80"/>
      <c r="G18" s="80">
        <f t="shared" si="1"/>
        <v>0</v>
      </c>
      <c r="H18" s="80"/>
      <c r="I18" s="80"/>
      <c r="J18" s="80">
        <f t="shared" si="2"/>
        <v>0</v>
      </c>
    </row>
    <row r="19" spans="2:10">
      <c r="B19" s="57"/>
      <c r="C19" s="108"/>
      <c r="D19" s="58" t="s">
        <v>354</v>
      </c>
      <c r="E19" s="112"/>
      <c r="F19" s="80"/>
      <c r="G19" s="80">
        <f t="shared" si="1"/>
        <v>0</v>
      </c>
      <c r="H19" s="80"/>
      <c r="I19" s="80"/>
      <c r="J19" s="80">
        <f t="shared" si="2"/>
        <v>0</v>
      </c>
    </row>
    <row r="20" spans="2:10">
      <c r="B20" s="57"/>
      <c r="C20" s="108"/>
      <c r="D20" s="58" t="s">
        <v>355</v>
      </c>
      <c r="E20" s="112"/>
      <c r="F20" s="80"/>
      <c r="G20" s="80">
        <f t="shared" si="1"/>
        <v>0</v>
      </c>
      <c r="H20" s="80"/>
      <c r="I20" s="80"/>
      <c r="J20" s="80">
        <f t="shared" si="2"/>
        <v>0</v>
      </c>
    </row>
    <row r="21" spans="2:10">
      <c r="B21" s="57"/>
      <c r="C21" s="108"/>
      <c r="D21" s="58" t="s">
        <v>356</v>
      </c>
      <c r="E21" s="112"/>
      <c r="F21" s="80"/>
      <c r="G21" s="80">
        <f t="shared" si="1"/>
        <v>0</v>
      </c>
      <c r="H21" s="80"/>
      <c r="I21" s="80"/>
      <c r="J21" s="80">
        <f t="shared" si="2"/>
        <v>0</v>
      </c>
    </row>
    <row r="22" spans="2:10">
      <c r="B22" s="57"/>
      <c r="C22" s="108"/>
      <c r="D22" s="58" t="s">
        <v>357</v>
      </c>
      <c r="E22" s="112"/>
      <c r="F22" s="80"/>
      <c r="G22" s="80">
        <f t="shared" si="1"/>
        <v>0</v>
      </c>
      <c r="H22" s="80"/>
      <c r="I22" s="80"/>
      <c r="J22" s="80">
        <f t="shared" si="2"/>
        <v>0</v>
      </c>
    </row>
    <row r="23" spans="2:10">
      <c r="B23" s="57"/>
      <c r="C23" s="555" t="s">
        <v>358</v>
      </c>
      <c r="D23" s="556"/>
      <c r="E23" s="128">
        <f>SUM(E24:E26)</f>
        <v>0</v>
      </c>
      <c r="F23" s="128">
        <f>SUM(F24:F26)</f>
        <v>0</v>
      </c>
      <c r="G23" s="85">
        <f t="shared" si="1"/>
        <v>0</v>
      </c>
      <c r="H23" s="128">
        <f t="shared" ref="H23:I23" si="4">SUM(H24:H26)</f>
        <v>0</v>
      </c>
      <c r="I23" s="128">
        <f t="shared" si="4"/>
        <v>0</v>
      </c>
      <c r="J23" s="85">
        <f t="shared" si="2"/>
        <v>0</v>
      </c>
    </row>
    <row r="24" spans="2:10">
      <c r="B24" s="57"/>
      <c r="C24" s="108"/>
      <c r="D24" s="58" t="s">
        <v>359</v>
      </c>
      <c r="E24" s="112"/>
      <c r="F24" s="80"/>
      <c r="G24" s="80">
        <f t="shared" si="1"/>
        <v>0</v>
      </c>
      <c r="H24" s="80"/>
      <c r="I24" s="80"/>
      <c r="J24" s="80">
        <f t="shared" si="2"/>
        <v>0</v>
      </c>
    </row>
    <row r="25" spans="2:10">
      <c r="B25" s="57"/>
      <c r="C25" s="108"/>
      <c r="D25" s="58" t="s">
        <v>360</v>
      </c>
      <c r="E25" s="112"/>
      <c r="F25" s="80"/>
      <c r="G25" s="80">
        <f t="shared" si="1"/>
        <v>0</v>
      </c>
      <c r="H25" s="80"/>
      <c r="I25" s="80"/>
      <c r="J25" s="80">
        <f t="shared" si="2"/>
        <v>0</v>
      </c>
    </row>
    <row r="26" spans="2:10">
      <c r="B26" s="57"/>
      <c r="C26" s="108"/>
      <c r="D26" s="58" t="s">
        <v>361</v>
      </c>
      <c r="E26" s="112"/>
      <c r="F26" s="80"/>
      <c r="G26" s="80">
        <f t="shared" si="1"/>
        <v>0</v>
      </c>
      <c r="H26" s="80"/>
      <c r="I26" s="80"/>
      <c r="J26" s="80">
        <f t="shared" si="2"/>
        <v>0</v>
      </c>
    </row>
    <row r="27" spans="2:10">
      <c r="B27" s="57"/>
      <c r="C27" s="555" t="s">
        <v>362</v>
      </c>
      <c r="D27" s="556"/>
      <c r="E27" s="128">
        <f>SUM(E28:E29)</f>
        <v>0</v>
      </c>
      <c r="F27" s="128">
        <f>SUM(F28:F29)</f>
        <v>0</v>
      </c>
      <c r="G27" s="85">
        <f t="shared" si="1"/>
        <v>0</v>
      </c>
      <c r="H27" s="128">
        <f t="shared" ref="H27:I27" si="5">SUM(H28:H29)</f>
        <v>0</v>
      </c>
      <c r="I27" s="128">
        <f t="shared" si="5"/>
        <v>0</v>
      </c>
      <c r="J27" s="85">
        <f t="shared" si="2"/>
        <v>0</v>
      </c>
    </row>
    <row r="28" spans="2:10">
      <c r="B28" s="57"/>
      <c r="C28" s="108"/>
      <c r="D28" s="58" t="s">
        <v>363</v>
      </c>
      <c r="E28" s="112"/>
      <c r="F28" s="80"/>
      <c r="G28" s="80">
        <f t="shared" si="1"/>
        <v>0</v>
      </c>
      <c r="H28" s="80"/>
      <c r="I28" s="80"/>
      <c r="J28" s="80">
        <f t="shared" si="2"/>
        <v>0</v>
      </c>
    </row>
    <row r="29" spans="2:10">
      <c r="B29" s="57"/>
      <c r="C29" s="108"/>
      <c r="D29" s="58" t="s">
        <v>364</v>
      </c>
      <c r="E29" s="112"/>
      <c r="F29" s="80"/>
      <c r="G29" s="80">
        <f t="shared" si="1"/>
        <v>0</v>
      </c>
      <c r="H29" s="80"/>
      <c r="I29" s="80"/>
      <c r="J29" s="80">
        <f t="shared" si="2"/>
        <v>0</v>
      </c>
    </row>
    <row r="30" spans="2:10">
      <c r="B30" s="57"/>
      <c r="C30" s="555" t="s">
        <v>365</v>
      </c>
      <c r="D30" s="556"/>
      <c r="E30" s="128">
        <f>SUM(E31:E34)</f>
        <v>0</v>
      </c>
      <c r="F30" s="128">
        <f>SUM(F31:F34)</f>
        <v>0</v>
      </c>
      <c r="G30" s="85">
        <f t="shared" si="1"/>
        <v>0</v>
      </c>
      <c r="H30" s="128">
        <f t="shared" ref="H30:I30" si="6">SUM(H31:H34)</f>
        <v>0</v>
      </c>
      <c r="I30" s="128">
        <f t="shared" si="6"/>
        <v>0</v>
      </c>
      <c r="J30" s="85">
        <f t="shared" si="2"/>
        <v>0</v>
      </c>
    </row>
    <row r="31" spans="2:10">
      <c r="B31" s="57"/>
      <c r="C31" s="108"/>
      <c r="D31" s="58" t="s">
        <v>366</v>
      </c>
      <c r="E31" s="112"/>
      <c r="F31" s="80"/>
      <c r="G31" s="80">
        <f t="shared" si="1"/>
        <v>0</v>
      </c>
      <c r="H31" s="80"/>
      <c r="I31" s="80"/>
      <c r="J31" s="80">
        <f t="shared" si="2"/>
        <v>0</v>
      </c>
    </row>
    <row r="32" spans="2:10">
      <c r="B32" s="57"/>
      <c r="C32" s="108"/>
      <c r="D32" s="58" t="s">
        <v>367</v>
      </c>
      <c r="E32" s="112"/>
      <c r="F32" s="80"/>
      <c r="G32" s="80">
        <f t="shared" si="1"/>
        <v>0</v>
      </c>
      <c r="H32" s="80"/>
      <c r="I32" s="80"/>
      <c r="J32" s="80">
        <f t="shared" si="2"/>
        <v>0</v>
      </c>
    </row>
    <row r="33" spans="1:11">
      <c r="B33" s="57"/>
      <c r="C33" s="108"/>
      <c r="D33" s="58" t="s">
        <v>368</v>
      </c>
      <c r="E33" s="112"/>
      <c r="F33" s="80"/>
      <c r="G33" s="80">
        <f t="shared" si="1"/>
        <v>0</v>
      </c>
      <c r="H33" s="80"/>
      <c r="I33" s="80"/>
      <c r="J33" s="80">
        <f t="shared" si="2"/>
        <v>0</v>
      </c>
    </row>
    <row r="34" spans="1:11">
      <c r="B34" s="57"/>
      <c r="C34" s="108"/>
      <c r="D34" s="58" t="s">
        <v>369</v>
      </c>
      <c r="E34" s="112"/>
      <c r="F34" s="80"/>
      <c r="G34" s="80">
        <f t="shared" si="1"/>
        <v>0</v>
      </c>
      <c r="H34" s="80"/>
      <c r="I34" s="80"/>
      <c r="J34" s="80">
        <f t="shared" si="2"/>
        <v>0</v>
      </c>
    </row>
    <row r="35" spans="1:11">
      <c r="B35" s="57"/>
      <c r="C35" s="555" t="s">
        <v>370</v>
      </c>
      <c r="D35" s="556"/>
      <c r="E35" s="128">
        <f>SUM(E36)</f>
        <v>0</v>
      </c>
      <c r="F35" s="128">
        <f>SUM(F36)</f>
        <v>0</v>
      </c>
      <c r="G35" s="85">
        <f t="shared" si="1"/>
        <v>0</v>
      </c>
      <c r="H35" s="128">
        <f t="shared" ref="H35:I35" si="7">SUM(H36)</f>
        <v>0</v>
      </c>
      <c r="I35" s="128">
        <f t="shared" si="7"/>
        <v>0</v>
      </c>
      <c r="J35" s="85">
        <f t="shared" si="2"/>
        <v>0</v>
      </c>
    </row>
    <row r="36" spans="1:11">
      <c r="B36" s="57"/>
      <c r="C36" s="108"/>
      <c r="D36" s="58" t="s">
        <v>371</v>
      </c>
      <c r="E36" s="112"/>
      <c r="F36" s="80"/>
      <c r="G36" s="80">
        <f t="shared" si="1"/>
        <v>0</v>
      </c>
      <c r="H36" s="80"/>
      <c r="I36" s="80"/>
      <c r="J36" s="80">
        <f t="shared" si="2"/>
        <v>0</v>
      </c>
    </row>
    <row r="37" spans="1:11" ht="15" customHeight="1">
      <c r="B37" s="560" t="s">
        <v>372</v>
      </c>
      <c r="C37" s="561"/>
      <c r="D37" s="562"/>
      <c r="E37" s="112">
        <f>+CFG!D48</f>
        <v>4167341</v>
      </c>
      <c r="F37" s="80">
        <f>+CTG!E18</f>
        <v>-246590</v>
      </c>
      <c r="G37" s="80">
        <f t="shared" si="1"/>
        <v>3920751</v>
      </c>
      <c r="H37" s="80">
        <v>1633594</v>
      </c>
      <c r="I37" s="80">
        <v>1633594</v>
      </c>
      <c r="J37" s="80">
        <f t="shared" si="2"/>
        <v>2287157</v>
      </c>
    </row>
    <row r="38" spans="1:11" ht="15" customHeight="1">
      <c r="B38" s="560" t="s">
        <v>373</v>
      </c>
      <c r="C38" s="561"/>
      <c r="D38" s="562"/>
      <c r="E38" s="112"/>
      <c r="F38" s="80"/>
      <c r="G38" s="80">
        <f t="shared" si="1"/>
        <v>0</v>
      </c>
      <c r="H38" s="80"/>
      <c r="I38" s="80"/>
      <c r="J38" s="80">
        <f t="shared" si="2"/>
        <v>0</v>
      </c>
    </row>
    <row r="39" spans="1:11" ht="15.75" customHeight="1">
      <c r="B39" s="560" t="s">
        <v>374</v>
      </c>
      <c r="C39" s="561"/>
      <c r="D39" s="562"/>
      <c r="E39" s="112"/>
      <c r="F39" s="80"/>
      <c r="G39" s="80">
        <f t="shared" si="1"/>
        <v>0</v>
      </c>
      <c r="H39" s="80"/>
      <c r="I39" s="80"/>
      <c r="J39" s="80">
        <f t="shared" si="2"/>
        <v>0</v>
      </c>
    </row>
    <row r="40" spans="1:11">
      <c r="B40" s="109"/>
      <c r="C40" s="110"/>
      <c r="D40" s="111"/>
      <c r="E40" s="113"/>
      <c r="F40" s="114"/>
      <c r="G40" s="114"/>
      <c r="H40" s="114"/>
      <c r="I40" s="114"/>
      <c r="J40" s="114"/>
    </row>
    <row r="41" spans="1:11" s="68" customFormat="1">
      <c r="A41" s="65"/>
      <c r="B41" s="86"/>
      <c r="C41" s="563" t="s">
        <v>242</v>
      </c>
      <c r="D41" s="564"/>
      <c r="E41" s="79">
        <f>+E11+E14+E23+E27+E30+E35+E37+E38+E39</f>
        <v>4167341</v>
      </c>
      <c r="F41" s="79">
        <f t="shared" ref="F41:J41" si="8">+F11+F14+F23+F27+F30+F35+F37+F38+F39</f>
        <v>-246590</v>
      </c>
      <c r="G41" s="79">
        <f t="shared" si="8"/>
        <v>3920751</v>
      </c>
      <c r="H41" s="79">
        <f t="shared" si="8"/>
        <v>1633594</v>
      </c>
      <c r="I41" s="79">
        <f t="shared" si="8"/>
        <v>1633594</v>
      </c>
      <c r="J41" s="79">
        <f t="shared" si="8"/>
        <v>2287157</v>
      </c>
      <c r="K41" s="65"/>
    </row>
    <row r="42" spans="1:11">
      <c r="B42" s="16"/>
      <c r="C42" s="16"/>
      <c r="D42" s="16"/>
      <c r="E42" s="16"/>
      <c r="F42" s="16"/>
      <c r="G42" s="16"/>
      <c r="H42" s="16"/>
      <c r="I42" s="16"/>
      <c r="J42" s="16"/>
    </row>
    <row r="43" spans="1:11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B2:G37"/>
  <sheetViews>
    <sheetView showGridLines="0" workbookViewId="0"/>
  </sheetViews>
  <sheetFormatPr baseColWidth="10" defaultRowHeight="14.4"/>
  <cols>
    <col min="1" max="1" width="2.77734375" customWidth="1"/>
    <col min="2" max="2" width="1.109375" customWidth="1"/>
    <col min="3" max="3" width="57" customWidth="1"/>
    <col min="7" max="7" width="4.33203125" style="55" customWidth="1"/>
  </cols>
  <sheetData>
    <row r="2" spans="2:6">
      <c r="B2" s="512" t="s">
        <v>419</v>
      </c>
      <c r="C2" s="513"/>
      <c r="D2" s="513"/>
      <c r="E2" s="513"/>
      <c r="F2" s="513"/>
    </row>
    <row r="3" spans="2:6">
      <c r="B3" s="515" t="s">
        <v>375</v>
      </c>
      <c r="C3" s="516"/>
      <c r="D3" s="516"/>
      <c r="E3" s="516"/>
      <c r="F3" s="516"/>
    </row>
    <row r="4" spans="2:6">
      <c r="B4" s="518" t="s">
        <v>407</v>
      </c>
      <c r="C4" s="519"/>
      <c r="D4" s="519"/>
      <c r="E4" s="519"/>
      <c r="F4" s="519"/>
    </row>
    <row r="5" spans="2:6" ht="6" customHeight="1">
      <c r="B5" s="16"/>
      <c r="C5" s="16"/>
      <c r="D5" s="16"/>
      <c r="E5" s="16"/>
      <c r="F5" s="16"/>
    </row>
    <row r="6" spans="2:6">
      <c r="B6" s="533" t="s">
        <v>76</v>
      </c>
      <c r="C6" s="533"/>
      <c r="D6" s="56" t="s">
        <v>209</v>
      </c>
      <c r="E6" s="56" t="s">
        <v>212</v>
      </c>
      <c r="F6" s="56" t="s">
        <v>376</v>
      </c>
    </row>
    <row r="7" spans="2:6" ht="5.25" customHeight="1" thickBot="1">
      <c r="B7" s="71"/>
      <c r="C7" s="72"/>
      <c r="D7" s="73"/>
      <c r="E7" s="73"/>
      <c r="F7" s="73"/>
    </row>
    <row r="8" spans="2:6" ht="15" thickBot="1">
      <c r="B8" s="115"/>
      <c r="C8" s="116" t="s">
        <v>377</v>
      </c>
      <c r="D8" s="129">
        <f>+D9+D10</f>
        <v>4029341</v>
      </c>
      <c r="E8" s="129">
        <f t="shared" ref="E8:F8" si="0">+E9+E10</f>
        <v>572136</v>
      </c>
      <c r="F8" s="129">
        <f t="shared" si="0"/>
        <v>572136</v>
      </c>
    </row>
    <row r="9" spans="2:6">
      <c r="B9" s="565" t="s">
        <v>400</v>
      </c>
      <c r="C9" s="566"/>
      <c r="D9" s="114">
        <f>+EAI!E33</f>
        <v>4029341</v>
      </c>
      <c r="E9" s="114">
        <f>+EAI!H33</f>
        <v>572136</v>
      </c>
      <c r="F9" s="114">
        <f>+EAI!I33</f>
        <v>572136</v>
      </c>
    </row>
    <row r="10" spans="2:6">
      <c r="B10" s="567" t="s">
        <v>401</v>
      </c>
      <c r="C10" s="568"/>
      <c r="D10" s="130">
        <f>+EAI!E46</f>
        <v>0</v>
      </c>
      <c r="E10" s="130">
        <f>+EAI!H46</f>
        <v>0</v>
      </c>
      <c r="F10" s="130">
        <f>+EAI!I46</f>
        <v>0</v>
      </c>
    </row>
    <row r="11" spans="2:6" ht="6.75" customHeight="1" thickBot="1">
      <c r="B11" s="57"/>
      <c r="C11" s="58"/>
      <c r="D11" s="80"/>
      <c r="E11" s="80"/>
      <c r="F11" s="80"/>
    </row>
    <row r="12" spans="2:6" ht="15" thickBot="1">
      <c r="B12" s="117"/>
      <c r="C12" s="116" t="s">
        <v>378</v>
      </c>
      <c r="D12" s="129">
        <f>+D13+D14</f>
        <v>0</v>
      </c>
      <c r="E12" s="129">
        <f t="shared" ref="E12:F12" si="1">+E13+E14</f>
        <v>0</v>
      </c>
      <c r="F12" s="129">
        <f t="shared" si="1"/>
        <v>0</v>
      </c>
    </row>
    <row r="13" spans="2:6">
      <c r="B13" s="569" t="s">
        <v>402</v>
      </c>
      <c r="C13" s="570"/>
      <c r="D13" s="114"/>
      <c r="E13" s="114"/>
      <c r="F13" s="114"/>
    </row>
    <row r="14" spans="2:6">
      <c r="B14" s="567" t="s">
        <v>403</v>
      </c>
      <c r="C14" s="568"/>
      <c r="D14" s="130"/>
      <c r="E14" s="130"/>
      <c r="F14" s="130"/>
    </row>
    <row r="15" spans="2:6" ht="5.25" customHeight="1" thickBot="1">
      <c r="B15" s="75"/>
      <c r="C15" s="74"/>
      <c r="D15" s="80"/>
      <c r="E15" s="80"/>
      <c r="F15" s="80"/>
    </row>
    <row r="16" spans="2:6" ht="15" thickBot="1">
      <c r="B16" s="115"/>
      <c r="C16" s="116" t="s">
        <v>379</v>
      </c>
      <c r="D16" s="129">
        <f>+D8-D12</f>
        <v>4029341</v>
      </c>
      <c r="E16" s="129">
        <f t="shared" ref="E16:F16" si="2">+E8-E12</f>
        <v>572136</v>
      </c>
      <c r="F16" s="129">
        <f t="shared" si="2"/>
        <v>572136</v>
      </c>
    </row>
    <row r="17" spans="2:6">
      <c r="B17" s="16"/>
      <c r="C17" s="16"/>
      <c r="D17" s="16"/>
      <c r="E17" s="16"/>
      <c r="F17" s="16"/>
    </row>
    <row r="18" spans="2:6">
      <c r="B18" s="533" t="s">
        <v>76</v>
      </c>
      <c r="C18" s="533"/>
      <c r="D18" s="56" t="s">
        <v>209</v>
      </c>
      <c r="E18" s="56" t="s">
        <v>212</v>
      </c>
      <c r="F18" s="56" t="s">
        <v>376</v>
      </c>
    </row>
    <row r="19" spans="2:6" ht="6.75" customHeight="1">
      <c r="B19" s="71"/>
      <c r="C19" s="72"/>
      <c r="D19" s="73"/>
      <c r="E19" s="73"/>
      <c r="F19" s="73"/>
    </row>
    <row r="20" spans="2:6">
      <c r="B20" s="571" t="s">
        <v>380</v>
      </c>
      <c r="C20" s="572"/>
      <c r="D20" s="130">
        <f>+D16</f>
        <v>4029341</v>
      </c>
      <c r="E20" s="130">
        <f t="shared" ref="E20:F20" si="3">+E16</f>
        <v>572136</v>
      </c>
      <c r="F20" s="130">
        <f t="shared" si="3"/>
        <v>572136</v>
      </c>
    </row>
    <row r="21" spans="2:6" ht="6" customHeight="1">
      <c r="B21" s="57"/>
      <c r="C21" s="58"/>
      <c r="D21" s="80"/>
      <c r="E21" s="80"/>
      <c r="F21" s="80"/>
    </row>
    <row r="22" spans="2:6">
      <c r="B22" s="571" t="s">
        <v>381</v>
      </c>
      <c r="C22" s="572"/>
      <c r="D22" s="130"/>
      <c r="E22" s="130"/>
      <c r="F22" s="130"/>
    </row>
    <row r="23" spans="2:6" ht="7.5" customHeight="1" thickBot="1">
      <c r="B23" s="75"/>
      <c r="C23" s="74"/>
      <c r="D23" s="80"/>
      <c r="E23" s="80"/>
      <c r="F23" s="80"/>
    </row>
    <row r="24" spans="2:6" ht="15" thickBot="1">
      <c r="B24" s="117"/>
      <c r="C24" s="116" t="s">
        <v>382</v>
      </c>
      <c r="D24" s="131">
        <f>+D20-D22</f>
        <v>4029341</v>
      </c>
      <c r="E24" s="131">
        <f t="shared" ref="E24:F24" si="4">+E20-E22</f>
        <v>572136</v>
      </c>
      <c r="F24" s="131">
        <f t="shared" si="4"/>
        <v>572136</v>
      </c>
    </row>
    <row r="25" spans="2:6">
      <c r="B25" s="16"/>
      <c r="C25" s="16"/>
      <c r="D25" s="16"/>
      <c r="E25" s="16"/>
      <c r="F25" s="16"/>
    </row>
    <row r="26" spans="2:6">
      <c r="B26" s="533" t="s">
        <v>76</v>
      </c>
      <c r="C26" s="533"/>
      <c r="D26" s="56" t="s">
        <v>209</v>
      </c>
      <c r="E26" s="56" t="s">
        <v>212</v>
      </c>
      <c r="F26" s="56" t="s">
        <v>376</v>
      </c>
    </row>
    <row r="27" spans="2:6" ht="5.25" customHeight="1">
      <c r="B27" s="71"/>
      <c r="C27" s="72"/>
      <c r="D27" s="73"/>
      <c r="E27" s="73"/>
      <c r="F27" s="73"/>
    </row>
    <row r="28" spans="2:6">
      <c r="B28" s="571" t="s">
        <v>383</v>
      </c>
      <c r="C28" s="572"/>
      <c r="D28" s="130">
        <f>+EAI!E52</f>
        <v>0</v>
      </c>
      <c r="E28" s="130">
        <f>+EAI!H51</f>
        <v>0</v>
      </c>
      <c r="F28" s="130">
        <f>+EAI!I54</f>
        <v>572136</v>
      </c>
    </row>
    <row r="29" spans="2:6" ht="5.25" customHeight="1">
      <c r="B29" s="57"/>
      <c r="C29" s="58"/>
      <c r="D29" s="80"/>
      <c r="E29" s="80"/>
      <c r="F29" s="80"/>
    </row>
    <row r="30" spans="2:6">
      <c r="B30" s="571" t="s">
        <v>384</v>
      </c>
      <c r="C30" s="572"/>
      <c r="D30" s="130"/>
      <c r="E30" s="130"/>
      <c r="F30" s="130"/>
    </row>
    <row r="31" spans="2:6" ht="3.75" customHeight="1" thickBot="1">
      <c r="B31" s="76"/>
      <c r="C31" s="77"/>
      <c r="D31" s="114"/>
      <c r="E31" s="114"/>
      <c r="F31" s="114"/>
    </row>
    <row r="32" spans="2:6" ht="15" thickBot="1">
      <c r="B32" s="117"/>
      <c r="C32" s="116" t="s">
        <v>385</v>
      </c>
      <c r="D32" s="131">
        <f>+D28-D30</f>
        <v>0</v>
      </c>
      <c r="E32" s="131">
        <f t="shared" ref="E32:F32" si="5">+E28-E30</f>
        <v>0</v>
      </c>
      <c r="F32" s="131">
        <f t="shared" si="5"/>
        <v>572136</v>
      </c>
    </row>
    <row r="33" spans="2:6" s="55" customFormat="1">
      <c r="B33" s="16"/>
      <c r="C33" s="16"/>
      <c r="D33" s="16"/>
      <c r="E33" s="16"/>
      <c r="F33" s="16"/>
    </row>
    <row r="34" spans="2:6" ht="23.25" customHeight="1">
      <c r="B34" s="16"/>
      <c r="C34" s="573" t="s">
        <v>386</v>
      </c>
      <c r="D34" s="573"/>
      <c r="E34" s="573"/>
      <c r="F34" s="573"/>
    </row>
    <row r="35" spans="2:6" ht="28.5" customHeight="1">
      <c r="B35" s="16"/>
      <c r="C35" s="573" t="s">
        <v>387</v>
      </c>
      <c r="D35" s="573"/>
      <c r="E35" s="573"/>
      <c r="F35" s="573"/>
    </row>
    <row r="36" spans="2:6">
      <c r="B36" s="16"/>
      <c r="C36" s="574" t="s">
        <v>388</v>
      </c>
      <c r="D36" s="574"/>
      <c r="E36" s="574"/>
      <c r="F36" s="574"/>
    </row>
    <row r="37" spans="2:6" s="55" customFormat="1"/>
  </sheetData>
  <mergeCells count="17">
    <mergeCell ref="B28:C28"/>
    <mergeCell ref="B30:C30"/>
    <mergeCell ref="C34:F34"/>
    <mergeCell ref="C35:F35"/>
    <mergeCell ref="C36:F36"/>
    <mergeCell ref="B26:C26"/>
    <mergeCell ref="B2:F2"/>
    <mergeCell ref="B3:F3"/>
    <mergeCell ref="B4:F4"/>
    <mergeCell ref="B6:C6"/>
    <mergeCell ref="B9:C9"/>
    <mergeCell ref="B10:C10"/>
    <mergeCell ref="B13:C13"/>
    <mergeCell ref="B14:C14"/>
    <mergeCell ref="B18:C18"/>
    <mergeCell ref="B20:C20"/>
    <mergeCell ref="B22:C22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4"/>
  <sheetViews>
    <sheetView zoomScale="80" zoomScaleNormal="80" workbookViewId="0">
      <selection activeCell="D47" sqref="D47"/>
    </sheetView>
  </sheetViews>
  <sheetFormatPr baseColWidth="10" defaultRowHeight="11.4"/>
  <cols>
    <col min="1" max="1" width="2.44140625" style="137" customWidth="1"/>
    <col min="2" max="2" width="4.88671875" style="137" customWidth="1"/>
    <col min="3" max="3" width="30.88671875" style="137" customWidth="1"/>
    <col min="4" max="4" width="84.44140625" style="137" customWidth="1"/>
    <col min="5" max="5" width="31.6640625" style="137" customWidth="1"/>
    <col min="6" max="6" width="4.88671875" style="137" customWidth="1"/>
    <col min="7" max="7" width="3.5546875" style="137" customWidth="1"/>
    <col min="8" max="257" width="11.44140625" style="137"/>
    <col min="258" max="258" width="4.88671875" style="137" customWidth="1"/>
    <col min="259" max="259" width="30.88671875" style="137" customWidth="1"/>
    <col min="260" max="260" width="84.44140625" style="137" customWidth="1"/>
    <col min="261" max="261" width="42.6640625" style="137" customWidth="1"/>
    <col min="262" max="262" width="4.88671875" style="137" customWidth="1"/>
    <col min="263" max="513" width="11.44140625" style="137"/>
    <col min="514" max="514" width="4.88671875" style="137" customWidth="1"/>
    <col min="515" max="515" width="30.88671875" style="137" customWidth="1"/>
    <col min="516" max="516" width="84.44140625" style="137" customWidth="1"/>
    <col min="517" max="517" width="42.6640625" style="137" customWidth="1"/>
    <col min="518" max="518" width="4.88671875" style="137" customWidth="1"/>
    <col min="519" max="769" width="11.44140625" style="137"/>
    <col min="770" max="770" width="4.88671875" style="137" customWidth="1"/>
    <col min="771" max="771" width="30.88671875" style="137" customWidth="1"/>
    <col min="772" max="772" width="84.44140625" style="137" customWidth="1"/>
    <col min="773" max="773" width="42.6640625" style="137" customWidth="1"/>
    <col min="774" max="774" width="4.88671875" style="137" customWidth="1"/>
    <col min="775" max="1025" width="11.44140625" style="137"/>
    <col min="1026" max="1026" width="4.88671875" style="137" customWidth="1"/>
    <col min="1027" max="1027" width="30.88671875" style="137" customWidth="1"/>
    <col min="1028" max="1028" width="84.44140625" style="137" customWidth="1"/>
    <col min="1029" max="1029" width="42.6640625" style="137" customWidth="1"/>
    <col min="1030" max="1030" width="4.88671875" style="137" customWidth="1"/>
    <col min="1031" max="1281" width="11.44140625" style="137"/>
    <col min="1282" max="1282" width="4.88671875" style="137" customWidth="1"/>
    <col min="1283" max="1283" width="30.88671875" style="137" customWidth="1"/>
    <col min="1284" max="1284" width="84.44140625" style="137" customWidth="1"/>
    <col min="1285" max="1285" width="42.6640625" style="137" customWidth="1"/>
    <col min="1286" max="1286" width="4.88671875" style="137" customWidth="1"/>
    <col min="1287" max="1537" width="11.44140625" style="137"/>
    <col min="1538" max="1538" width="4.88671875" style="137" customWidth="1"/>
    <col min="1539" max="1539" width="30.88671875" style="137" customWidth="1"/>
    <col min="1540" max="1540" width="84.44140625" style="137" customWidth="1"/>
    <col min="1541" max="1541" width="42.6640625" style="137" customWidth="1"/>
    <col min="1542" max="1542" width="4.88671875" style="137" customWidth="1"/>
    <col min="1543" max="1793" width="11.44140625" style="137"/>
    <col min="1794" max="1794" width="4.88671875" style="137" customWidth="1"/>
    <col min="1795" max="1795" width="30.88671875" style="137" customWidth="1"/>
    <col min="1796" max="1796" width="84.44140625" style="137" customWidth="1"/>
    <col min="1797" max="1797" width="42.6640625" style="137" customWidth="1"/>
    <col min="1798" max="1798" width="4.88671875" style="137" customWidth="1"/>
    <col min="1799" max="2049" width="11.44140625" style="137"/>
    <col min="2050" max="2050" width="4.88671875" style="137" customWidth="1"/>
    <col min="2051" max="2051" width="30.88671875" style="137" customWidth="1"/>
    <col min="2052" max="2052" width="84.44140625" style="137" customWidth="1"/>
    <col min="2053" max="2053" width="42.6640625" style="137" customWidth="1"/>
    <col min="2054" max="2054" width="4.88671875" style="137" customWidth="1"/>
    <col min="2055" max="2305" width="11.44140625" style="137"/>
    <col min="2306" max="2306" width="4.88671875" style="137" customWidth="1"/>
    <col min="2307" max="2307" width="30.88671875" style="137" customWidth="1"/>
    <col min="2308" max="2308" width="84.44140625" style="137" customWidth="1"/>
    <col min="2309" max="2309" width="42.6640625" style="137" customWidth="1"/>
    <col min="2310" max="2310" width="4.88671875" style="137" customWidth="1"/>
    <col min="2311" max="2561" width="11.44140625" style="137"/>
    <col min="2562" max="2562" width="4.88671875" style="137" customWidth="1"/>
    <col min="2563" max="2563" width="30.88671875" style="137" customWidth="1"/>
    <col min="2564" max="2564" width="84.44140625" style="137" customWidth="1"/>
    <col min="2565" max="2565" width="42.6640625" style="137" customWidth="1"/>
    <col min="2566" max="2566" width="4.88671875" style="137" customWidth="1"/>
    <col min="2567" max="2817" width="11.44140625" style="137"/>
    <col min="2818" max="2818" width="4.88671875" style="137" customWidth="1"/>
    <col min="2819" max="2819" width="30.88671875" style="137" customWidth="1"/>
    <col min="2820" max="2820" width="84.44140625" style="137" customWidth="1"/>
    <col min="2821" max="2821" width="42.6640625" style="137" customWidth="1"/>
    <col min="2822" max="2822" width="4.88671875" style="137" customWidth="1"/>
    <col min="2823" max="3073" width="11.44140625" style="137"/>
    <col min="3074" max="3074" width="4.88671875" style="137" customWidth="1"/>
    <col min="3075" max="3075" width="30.88671875" style="137" customWidth="1"/>
    <col min="3076" max="3076" width="84.44140625" style="137" customWidth="1"/>
    <col min="3077" max="3077" width="42.6640625" style="137" customWidth="1"/>
    <col min="3078" max="3078" width="4.88671875" style="137" customWidth="1"/>
    <col min="3079" max="3329" width="11.44140625" style="137"/>
    <col min="3330" max="3330" width="4.88671875" style="137" customWidth="1"/>
    <col min="3331" max="3331" width="30.88671875" style="137" customWidth="1"/>
    <col min="3332" max="3332" width="84.44140625" style="137" customWidth="1"/>
    <col min="3333" max="3333" width="42.6640625" style="137" customWidth="1"/>
    <col min="3334" max="3334" width="4.88671875" style="137" customWidth="1"/>
    <col min="3335" max="3585" width="11.44140625" style="137"/>
    <col min="3586" max="3586" width="4.88671875" style="137" customWidth="1"/>
    <col min="3587" max="3587" width="30.88671875" style="137" customWidth="1"/>
    <col min="3588" max="3588" width="84.44140625" style="137" customWidth="1"/>
    <col min="3589" max="3589" width="42.6640625" style="137" customWidth="1"/>
    <col min="3590" max="3590" width="4.88671875" style="137" customWidth="1"/>
    <col min="3591" max="3841" width="11.44140625" style="137"/>
    <col min="3842" max="3842" width="4.88671875" style="137" customWidth="1"/>
    <col min="3843" max="3843" width="30.88671875" style="137" customWidth="1"/>
    <col min="3844" max="3844" width="84.44140625" style="137" customWidth="1"/>
    <col min="3845" max="3845" width="42.6640625" style="137" customWidth="1"/>
    <col min="3846" max="3846" width="4.88671875" style="137" customWidth="1"/>
    <col min="3847" max="4097" width="11.44140625" style="137"/>
    <col min="4098" max="4098" width="4.88671875" style="137" customWidth="1"/>
    <col min="4099" max="4099" width="30.88671875" style="137" customWidth="1"/>
    <col min="4100" max="4100" width="84.44140625" style="137" customWidth="1"/>
    <col min="4101" max="4101" width="42.6640625" style="137" customWidth="1"/>
    <col min="4102" max="4102" width="4.88671875" style="137" customWidth="1"/>
    <col min="4103" max="4353" width="11.44140625" style="137"/>
    <col min="4354" max="4354" width="4.88671875" style="137" customWidth="1"/>
    <col min="4355" max="4355" width="30.88671875" style="137" customWidth="1"/>
    <col min="4356" max="4356" width="84.44140625" style="137" customWidth="1"/>
    <col min="4357" max="4357" width="42.6640625" style="137" customWidth="1"/>
    <col min="4358" max="4358" width="4.88671875" style="137" customWidth="1"/>
    <col min="4359" max="4609" width="11.44140625" style="137"/>
    <col min="4610" max="4610" width="4.88671875" style="137" customWidth="1"/>
    <col min="4611" max="4611" width="30.88671875" style="137" customWidth="1"/>
    <col min="4612" max="4612" width="84.44140625" style="137" customWidth="1"/>
    <col min="4613" max="4613" width="42.6640625" style="137" customWidth="1"/>
    <col min="4614" max="4614" width="4.88671875" style="137" customWidth="1"/>
    <col min="4615" max="4865" width="11.44140625" style="137"/>
    <col min="4866" max="4866" width="4.88671875" style="137" customWidth="1"/>
    <col min="4867" max="4867" width="30.88671875" style="137" customWidth="1"/>
    <col min="4868" max="4868" width="84.44140625" style="137" customWidth="1"/>
    <col min="4869" max="4869" width="42.6640625" style="137" customWidth="1"/>
    <col min="4870" max="4870" width="4.88671875" style="137" customWidth="1"/>
    <col min="4871" max="5121" width="11.44140625" style="137"/>
    <col min="5122" max="5122" width="4.88671875" style="137" customWidth="1"/>
    <col min="5123" max="5123" width="30.88671875" style="137" customWidth="1"/>
    <col min="5124" max="5124" width="84.44140625" style="137" customWidth="1"/>
    <col min="5125" max="5125" width="42.6640625" style="137" customWidth="1"/>
    <col min="5126" max="5126" width="4.88671875" style="137" customWidth="1"/>
    <col min="5127" max="5377" width="11.44140625" style="137"/>
    <col min="5378" max="5378" width="4.88671875" style="137" customWidth="1"/>
    <col min="5379" max="5379" width="30.88671875" style="137" customWidth="1"/>
    <col min="5380" max="5380" width="84.44140625" style="137" customWidth="1"/>
    <col min="5381" max="5381" width="42.6640625" style="137" customWidth="1"/>
    <col min="5382" max="5382" width="4.88671875" style="137" customWidth="1"/>
    <col min="5383" max="5633" width="11.44140625" style="137"/>
    <col min="5634" max="5634" width="4.88671875" style="137" customWidth="1"/>
    <col min="5635" max="5635" width="30.88671875" style="137" customWidth="1"/>
    <col min="5636" max="5636" width="84.44140625" style="137" customWidth="1"/>
    <col min="5637" max="5637" width="42.6640625" style="137" customWidth="1"/>
    <col min="5638" max="5638" width="4.88671875" style="137" customWidth="1"/>
    <col min="5639" max="5889" width="11.44140625" style="137"/>
    <col min="5890" max="5890" width="4.88671875" style="137" customWidth="1"/>
    <col min="5891" max="5891" width="30.88671875" style="137" customWidth="1"/>
    <col min="5892" max="5892" width="84.44140625" style="137" customWidth="1"/>
    <col min="5893" max="5893" width="42.6640625" style="137" customWidth="1"/>
    <col min="5894" max="5894" width="4.88671875" style="137" customWidth="1"/>
    <col min="5895" max="6145" width="11.44140625" style="137"/>
    <col min="6146" max="6146" width="4.88671875" style="137" customWidth="1"/>
    <col min="6147" max="6147" width="30.88671875" style="137" customWidth="1"/>
    <col min="6148" max="6148" width="84.44140625" style="137" customWidth="1"/>
    <col min="6149" max="6149" width="42.6640625" style="137" customWidth="1"/>
    <col min="6150" max="6150" width="4.88671875" style="137" customWidth="1"/>
    <col min="6151" max="6401" width="11.44140625" style="137"/>
    <col min="6402" max="6402" width="4.88671875" style="137" customWidth="1"/>
    <col min="6403" max="6403" width="30.88671875" style="137" customWidth="1"/>
    <col min="6404" max="6404" width="84.44140625" style="137" customWidth="1"/>
    <col min="6405" max="6405" width="42.6640625" style="137" customWidth="1"/>
    <col min="6406" max="6406" width="4.88671875" style="137" customWidth="1"/>
    <col min="6407" max="6657" width="11.44140625" style="137"/>
    <col min="6658" max="6658" width="4.88671875" style="137" customWidth="1"/>
    <col min="6659" max="6659" width="30.88671875" style="137" customWidth="1"/>
    <col min="6660" max="6660" width="84.44140625" style="137" customWidth="1"/>
    <col min="6661" max="6661" width="42.6640625" style="137" customWidth="1"/>
    <col min="6662" max="6662" width="4.88671875" style="137" customWidth="1"/>
    <col min="6663" max="6913" width="11.44140625" style="137"/>
    <col min="6914" max="6914" width="4.88671875" style="137" customWidth="1"/>
    <col min="6915" max="6915" width="30.88671875" style="137" customWidth="1"/>
    <col min="6916" max="6916" width="84.44140625" style="137" customWidth="1"/>
    <col min="6917" max="6917" width="42.6640625" style="137" customWidth="1"/>
    <col min="6918" max="6918" width="4.88671875" style="137" customWidth="1"/>
    <col min="6919" max="7169" width="11.44140625" style="137"/>
    <col min="7170" max="7170" width="4.88671875" style="137" customWidth="1"/>
    <col min="7171" max="7171" width="30.88671875" style="137" customWidth="1"/>
    <col min="7172" max="7172" width="84.44140625" style="137" customWidth="1"/>
    <col min="7173" max="7173" width="42.6640625" style="137" customWidth="1"/>
    <col min="7174" max="7174" width="4.88671875" style="137" customWidth="1"/>
    <col min="7175" max="7425" width="11.44140625" style="137"/>
    <col min="7426" max="7426" width="4.88671875" style="137" customWidth="1"/>
    <col min="7427" max="7427" width="30.88671875" style="137" customWidth="1"/>
    <col min="7428" max="7428" width="84.44140625" style="137" customWidth="1"/>
    <col min="7429" max="7429" width="42.6640625" style="137" customWidth="1"/>
    <col min="7430" max="7430" width="4.88671875" style="137" customWidth="1"/>
    <col min="7431" max="7681" width="11.44140625" style="137"/>
    <col min="7682" max="7682" width="4.88671875" style="137" customWidth="1"/>
    <col min="7683" max="7683" width="30.88671875" style="137" customWidth="1"/>
    <col min="7684" max="7684" width="84.44140625" style="137" customWidth="1"/>
    <col min="7685" max="7685" width="42.6640625" style="137" customWidth="1"/>
    <col min="7686" max="7686" width="4.88671875" style="137" customWidth="1"/>
    <col min="7687" max="7937" width="11.44140625" style="137"/>
    <col min="7938" max="7938" width="4.88671875" style="137" customWidth="1"/>
    <col min="7939" max="7939" width="30.88671875" style="137" customWidth="1"/>
    <col min="7940" max="7940" width="84.44140625" style="137" customWidth="1"/>
    <col min="7941" max="7941" width="42.6640625" style="137" customWidth="1"/>
    <col min="7942" max="7942" width="4.88671875" style="137" customWidth="1"/>
    <col min="7943" max="8193" width="11.44140625" style="137"/>
    <col min="8194" max="8194" width="4.88671875" style="137" customWidth="1"/>
    <col min="8195" max="8195" width="30.88671875" style="137" customWidth="1"/>
    <col min="8196" max="8196" width="84.44140625" style="137" customWidth="1"/>
    <col min="8197" max="8197" width="42.6640625" style="137" customWidth="1"/>
    <col min="8198" max="8198" width="4.88671875" style="137" customWidth="1"/>
    <col min="8199" max="8449" width="11.44140625" style="137"/>
    <col min="8450" max="8450" width="4.88671875" style="137" customWidth="1"/>
    <col min="8451" max="8451" width="30.88671875" style="137" customWidth="1"/>
    <col min="8452" max="8452" width="84.44140625" style="137" customWidth="1"/>
    <col min="8453" max="8453" width="42.6640625" style="137" customWidth="1"/>
    <col min="8454" max="8454" width="4.88671875" style="137" customWidth="1"/>
    <col min="8455" max="8705" width="11.44140625" style="137"/>
    <col min="8706" max="8706" width="4.88671875" style="137" customWidth="1"/>
    <col min="8707" max="8707" width="30.88671875" style="137" customWidth="1"/>
    <col min="8708" max="8708" width="84.44140625" style="137" customWidth="1"/>
    <col min="8709" max="8709" width="42.6640625" style="137" customWidth="1"/>
    <col min="8710" max="8710" width="4.88671875" style="137" customWidth="1"/>
    <col min="8711" max="8961" width="11.44140625" style="137"/>
    <col min="8962" max="8962" width="4.88671875" style="137" customWidth="1"/>
    <col min="8963" max="8963" width="30.88671875" style="137" customWidth="1"/>
    <col min="8964" max="8964" width="84.44140625" style="137" customWidth="1"/>
    <col min="8965" max="8965" width="42.6640625" style="137" customWidth="1"/>
    <col min="8966" max="8966" width="4.88671875" style="137" customWidth="1"/>
    <col min="8967" max="9217" width="11.44140625" style="137"/>
    <col min="9218" max="9218" width="4.88671875" style="137" customWidth="1"/>
    <col min="9219" max="9219" width="30.88671875" style="137" customWidth="1"/>
    <col min="9220" max="9220" width="84.44140625" style="137" customWidth="1"/>
    <col min="9221" max="9221" width="42.6640625" style="137" customWidth="1"/>
    <col min="9222" max="9222" width="4.88671875" style="137" customWidth="1"/>
    <col min="9223" max="9473" width="11.44140625" style="137"/>
    <col min="9474" max="9474" width="4.88671875" style="137" customWidth="1"/>
    <col min="9475" max="9475" width="30.88671875" style="137" customWidth="1"/>
    <col min="9476" max="9476" width="84.44140625" style="137" customWidth="1"/>
    <col min="9477" max="9477" width="42.6640625" style="137" customWidth="1"/>
    <col min="9478" max="9478" width="4.88671875" style="137" customWidth="1"/>
    <col min="9479" max="9729" width="11.44140625" style="137"/>
    <col min="9730" max="9730" width="4.88671875" style="137" customWidth="1"/>
    <col min="9731" max="9731" width="30.88671875" style="137" customWidth="1"/>
    <col min="9732" max="9732" width="84.44140625" style="137" customWidth="1"/>
    <col min="9733" max="9733" width="42.6640625" style="137" customWidth="1"/>
    <col min="9734" max="9734" width="4.88671875" style="137" customWidth="1"/>
    <col min="9735" max="9985" width="11.44140625" style="137"/>
    <col min="9986" max="9986" width="4.88671875" style="137" customWidth="1"/>
    <col min="9987" max="9987" width="30.88671875" style="137" customWidth="1"/>
    <col min="9988" max="9988" width="84.44140625" style="137" customWidth="1"/>
    <col min="9989" max="9989" width="42.6640625" style="137" customWidth="1"/>
    <col min="9990" max="9990" width="4.88671875" style="137" customWidth="1"/>
    <col min="9991" max="10241" width="11.44140625" style="137"/>
    <col min="10242" max="10242" width="4.88671875" style="137" customWidth="1"/>
    <col min="10243" max="10243" width="30.88671875" style="137" customWidth="1"/>
    <col min="10244" max="10244" width="84.44140625" style="137" customWidth="1"/>
    <col min="10245" max="10245" width="42.6640625" style="137" customWidth="1"/>
    <col min="10246" max="10246" width="4.88671875" style="137" customWidth="1"/>
    <col min="10247" max="10497" width="11.44140625" style="137"/>
    <col min="10498" max="10498" width="4.88671875" style="137" customWidth="1"/>
    <col min="10499" max="10499" width="30.88671875" style="137" customWidth="1"/>
    <col min="10500" max="10500" width="84.44140625" style="137" customWidth="1"/>
    <col min="10501" max="10501" width="42.6640625" style="137" customWidth="1"/>
    <col min="10502" max="10502" width="4.88671875" style="137" customWidth="1"/>
    <col min="10503" max="10753" width="11.44140625" style="137"/>
    <col min="10754" max="10754" width="4.88671875" style="137" customWidth="1"/>
    <col min="10755" max="10755" width="30.88671875" style="137" customWidth="1"/>
    <col min="10756" max="10756" width="84.44140625" style="137" customWidth="1"/>
    <col min="10757" max="10757" width="42.6640625" style="137" customWidth="1"/>
    <col min="10758" max="10758" width="4.88671875" style="137" customWidth="1"/>
    <col min="10759" max="11009" width="11.44140625" style="137"/>
    <col min="11010" max="11010" width="4.88671875" style="137" customWidth="1"/>
    <col min="11011" max="11011" width="30.88671875" style="137" customWidth="1"/>
    <col min="11012" max="11012" width="84.44140625" style="137" customWidth="1"/>
    <col min="11013" max="11013" width="42.6640625" style="137" customWidth="1"/>
    <col min="11014" max="11014" width="4.88671875" style="137" customWidth="1"/>
    <col min="11015" max="11265" width="11.44140625" style="137"/>
    <col min="11266" max="11266" width="4.88671875" style="137" customWidth="1"/>
    <col min="11267" max="11267" width="30.88671875" style="137" customWidth="1"/>
    <col min="11268" max="11268" width="84.44140625" style="137" customWidth="1"/>
    <col min="11269" max="11269" width="42.6640625" style="137" customWidth="1"/>
    <col min="11270" max="11270" width="4.88671875" style="137" customWidth="1"/>
    <col min="11271" max="11521" width="11.44140625" style="137"/>
    <col min="11522" max="11522" width="4.88671875" style="137" customWidth="1"/>
    <col min="11523" max="11523" width="30.88671875" style="137" customWidth="1"/>
    <col min="11524" max="11524" width="84.44140625" style="137" customWidth="1"/>
    <col min="11525" max="11525" width="42.6640625" style="137" customWidth="1"/>
    <col min="11526" max="11526" width="4.88671875" style="137" customWidth="1"/>
    <col min="11527" max="11777" width="11.44140625" style="137"/>
    <col min="11778" max="11778" width="4.88671875" style="137" customWidth="1"/>
    <col min="11779" max="11779" width="30.88671875" style="137" customWidth="1"/>
    <col min="11780" max="11780" width="84.44140625" style="137" customWidth="1"/>
    <col min="11781" max="11781" width="42.6640625" style="137" customWidth="1"/>
    <col min="11782" max="11782" width="4.88671875" style="137" customWidth="1"/>
    <col min="11783" max="12033" width="11.44140625" style="137"/>
    <col min="12034" max="12034" width="4.88671875" style="137" customWidth="1"/>
    <col min="12035" max="12035" width="30.88671875" style="137" customWidth="1"/>
    <col min="12036" max="12036" width="84.44140625" style="137" customWidth="1"/>
    <col min="12037" max="12037" width="42.6640625" style="137" customWidth="1"/>
    <col min="12038" max="12038" width="4.88671875" style="137" customWidth="1"/>
    <col min="12039" max="12289" width="11.44140625" style="137"/>
    <col min="12290" max="12290" width="4.88671875" style="137" customWidth="1"/>
    <col min="12291" max="12291" width="30.88671875" style="137" customWidth="1"/>
    <col min="12292" max="12292" width="84.44140625" style="137" customWidth="1"/>
    <col min="12293" max="12293" width="42.6640625" style="137" customWidth="1"/>
    <col min="12294" max="12294" width="4.88671875" style="137" customWidth="1"/>
    <col min="12295" max="12545" width="11.44140625" style="137"/>
    <col min="12546" max="12546" width="4.88671875" style="137" customWidth="1"/>
    <col min="12547" max="12547" width="30.88671875" style="137" customWidth="1"/>
    <col min="12548" max="12548" width="84.44140625" style="137" customWidth="1"/>
    <col min="12549" max="12549" width="42.6640625" style="137" customWidth="1"/>
    <col min="12550" max="12550" width="4.88671875" style="137" customWidth="1"/>
    <col min="12551" max="12801" width="11.44140625" style="137"/>
    <col min="12802" max="12802" width="4.88671875" style="137" customWidth="1"/>
    <col min="12803" max="12803" width="30.88671875" style="137" customWidth="1"/>
    <col min="12804" max="12804" width="84.44140625" style="137" customWidth="1"/>
    <col min="12805" max="12805" width="42.6640625" style="137" customWidth="1"/>
    <col min="12806" max="12806" width="4.88671875" style="137" customWidth="1"/>
    <col min="12807" max="13057" width="11.44140625" style="137"/>
    <col min="13058" max="13058" width="4.88671875" style="137" customWidth="1"/>
    <col min="13059" max="13059" width="30.88671875" style="137" customWidth="1"/>
    <col min="13060" max="13060" width="84.44140625" style="137" customWidth="1"/>
    <col min="13061" max="13061" width="42.6640625" style="137" customWidth="1"/>
    <col min="13062" max="13062" width="4.88671875" style="137" customWidth="1"/>
    <col min="13063" max="13313" width="11.44140625" style="137"/>
    <col min="13314" max="13314" width="4.88671875" style="137" customWidth="1"/>
    <col min="13315" max="13315" width="30.88671875" style="137" customWidth="1"/>
    <col min="13316" max="13316" width="84.44140625" style="137" customWidth="1"/>
    <col min="13317" max="13317" width="42.6640625" style="137" customWidth="1"/>
    <col min="13318" max="13318" width="4.88671875" style="137" customWidth="1"/>
    <col min="13319" max="13569" width="11.44140625" style="137"/>
    <col min="13570" max="13570" width="4.88671875" style="137" customWidth="1"/>
    <col min="13571" max="13571" width="30.88671875" style="137" customWidth="1"/>
    <col min="13572" max="13572" width="84.44140625" style="137" customWidth="1"/>
    <col min="13573" max="13573" width="42.6640625" style="137" customWidth="1"/>
    <col min="13574" max="13574" width="4.88671875" style="137" customWidth="1"/>
    <col min="13575" max="13825" width="11.44140625" style="137"/>
    <col min="13826" max="13826" width="4.88671875" style="137" customWidth="1"/>
    <col min="13827" max="13827" width="30.88671875" style="137" customWidth="1"/>
    <col min="13828" max="13828" width="84.44140625" style="137" customWidth="1"/>
    <col min="13829" max="13829" width="42.6640625" style="137" customWidth="1"/>
    <col min="13830" max="13830" width="4.88671875" style="137" customWidth="1"/>
    <col min="13831" max="14081" width="11.44140625" style="137"/>
    <col min="14082" max="14082" width="4.88671875" style="137" customWidth="1"/>
    <col min="14083" max="14083" width="30.88671875" style="137" customWidth="1"/>
    <col min="14084" max="14084" width="84.44140625" style="137" customWidth="1"/>
    <col min="14085" max="14085" width="42.6640625" style="137" customWidth="1"/>
    <col min="14086" max="14086" width="4.88671875" style="137" customWidth="1"/>
    <col min="14087" max="14337" width="11.44140625" style="137"/>
    <col min="14338" max="14338" width="4.88671875" style="137" customWidth="1"/>
    <col min="14339" max="14339" width="30.88671875" style="137" customWidth="1"/>
    <col min="14340" max="14340" width="84.44140625" style="137" customWidth="1"/>
    <col min="14341" max="14341" width="42.6640625" style="137" customWidth="1"/>
    <col min="14342" max="14342" width="4.88671875" style="137" customWidth="1"/>
    <col min="14343" max="14593" width="11.44140625" style="137"/>
    <col min="14594" max="14594" width="4.88671875" style="137" customWidth="1"/>
    <col min="14595" max="14595" width="30.88671875" style="137" customWidth="1"/>
    <col min="14596" max="14596" width="84.44140625" style="137" customWidth="1"/>
    <col min="14597" max="14597" width="42.6640625" style="137" customWidth="1"/>
    <col min="14598" max="14598" width="4.88671875" style="137" customWidth="1"/>
    <col min="14599" max="14849" width="11.44140625" style="137"/>
    <col min="14850" max="14850" width="4.88671875" style="137" customWidth="1"/>
    <col min="14851" max="14851" width="30.88671875" style="137" customWidth="1"/>
    <col min="14852" max="14852" width="84.44140625" style="137" customWidth="1"/>
    <col min="14853" max="14853" width="42.6640625" style="137" customWidth="1"/>
    <col min="14854" max="14854" width="4.88671875" style="137" customWidth="1"/>
    <col min="14855" max="15105" width="11.44140625" style="137"/>
    <col min="15106" max="15106" width="4.88671875" style="137" customWidth="1"/>
    <col min="15107" max="15107" width="30.88671875" style="137" customWidth="1"/>
    <col min="15108" max="15108" width="84.44140625" style="137" customWidth="1"/>
    <col min="15109" max="15109" width="42.6640625" style="137" customWidth="1"/>
    <col min="15110" max="15110" width="4.88671875" style="137" customWidth="1"/>
    <col min="15111" max="15361" width="11.44140625" style="137"/>
    <col min="15362" max="15362" width="4.88671875" style="137" customWidth="1"/>
    <col min="15363" max="15363" width="30.88671875" style="137" customWidth="1"/>
    <col min="15364" max="15364" width="84.44140625" style="137" customWidth="1"/>
    <col min="15365" max="15365" width="42.6640625" style="137" customWidth="1"/>
    <col min="15366" max="15366" width="4.88671875" style="137" customWidth="1"/>
    <col min="15367" max="15617" width="11.44140625" style="137"/>
    <col min="15618" max="15618" width="4.88671875" style="137" customWidth="1"/>
    <col min="15619" max="15619" width="30.88671875" style="137" customWidth="1"/>
    <col min="15620" max="15620" width="84.44140625" style="137" customWidth="1"/>
    <col min="15621" max="15621" width="42.6640625" style="137" customWidth="1"/>
    <col min="15622" max="15622" width="4.88671875" style="137" customWidth="1"/>
    <col min="15623" max="15873" width="11.44140625" style="137"/>
    <col min="15874" max="15874" width="4.88671875" style="137" customWidth="1"/>
    <col min="15875" max="15875" width="30.88671875" style="137" customWidth="1"/>
    <col min="15876" max="15876" width="84.44140625" style="137" customWidth="1"/>
    <col min="15877" max="15877" width="42.6640625" style="137" customWidth="1"/>
    <col min="15878" max="15878" width="4.88671875" style="137" customWidth="1"/>
    <col min="15879" max="16129" width="11.44140625" style="137"/>
    <col min="16130" max="16130" width="4.88671875" style="137" customWidth="1"/>
    <col min="16131" max="16131" width="30.88671875" style="137" customWidth="1"/>
    <col min="16132" max="16132" width="84.44140625" style="137" customWidth="1"/>
    <col min="16133" max="16133" width="42.6640625" style="137" customWidth="1"/>
    <col min="16134" max="16134" width="4.88671875" style="137" customWidth="1"/>
    <col min="16135" max="16384" width="11.44140625" style="137"/>
  </cols>
  <sheetData>
    <row r="1" spans="2:9" s="132" customFormat="1" ht="12">
      <c r="C1" s="577" t="s">
        <v>389</v>
      </c>
      <c r="D1" s="577"/>
      <c r="E1" s="577"/>
      <c r="F1" s="577"/>
    </row>
    <row r="2" spans="2:9" s="132" customFormat="1" ht="12">
      <c r="C2" s="577" t="s">
        <v>408</v>
      </c>
      <c r="D2" s="577"/>
      <c r="E2" s="577"/>
      <c r="F2" s="577"/>
    </row>
    <row r="3" spans="2:9" s="132" customFormat="1" ht="12">
      <c r="C3" s="577" t="s">
        <v>1</v>
      </c>
      <c r="D3" s="577"/>
      <c r="E3" s="577"/>
      <c r="F3" s="577"/>
    </row>
    <row r="4" spans="2:9" ht="12">
      <c r="B4" s="133"/>
      <c r="C4" s="134" t="s">
        <v>4</v>
      </c>
      <c r="D4" s="445" t="s">
        <v>421</v>
      </c>
      <c r="E4" s="445"/>
      <c r="F4" s="163"/>
      <c r="G4" s="136"/>
      <c r="H4" s="136"/>
      <c r="I4" s="136"/>
    </row>
    <row r="5" spans="2:9" ht="12">
      <c r="B5" s="133"/>
      <c r="C5" s="138"/>
      <c r="D5" s="139"/>
      <c r="E5" s="139"/>
      <c r="F5" s="140"/>
    </row>
    <row r="6" spans="2:9" s="143" customFormat="1">
      <c r="B6" s="141"/>
      <c r="C6" s="142"/>
      <c r="D6" s="141"/>
      <c r="E6" s="141"/>
      <c r="F6" s="142"/>
    </row>
    <row r="7" spans="2:9" s="146" customFormat="1" ht="12">
      <c r="B7" s="578" t="s">
        <v>390</v>
      </c>
      <c r="C7" s="496"/>
      <c r="D7" s="144" t="s">
        <v>391</v>
      </c>
      <c r="E7" s="144" t="s">
        <v>392</v>
      </c>
      <c r="F7" s="145"/>
    </row>
    <row r="8" spans="2:9">
      <c r="B8" s="147"/>
      <c r="C8" s="148"/>
      <c r="D8" s="149" t="s">
        <v>427</v>
      </c>
      <c r="E8" s="150">
        <v>795423</v>
      </c>
      <c r="F8" s="151"/>
    </row>
    <row r="9" spans="2:9">
      <c r="B9" s="147"/>
      <c r="C9" s="148"/>
      <c r="D9" s="149" t="s">
        <v>428</v>
      </c>
      <c r="E9" s="150">
        <v>339121</v>
      </c>
      <c r="F9" s="151"/>
    </row>
    <row r="10" spans="2:9">
      <c r="B10" s="147"/>
      <c r="C10" s="148"/>
      <c r="D10" s="149" t="s">
        <v>429</v>
      </c>
      <c r="E10" s="150">
        <v>265890</v>
      </c>
      <c r="F10" s="151"/>
    </row>
    <row r="11" spans="2:9">
      <c r="B11" s="147"/>
      <c r="C11" s="148"/>
      <c r="D11" s="149" t="s">
        <v>430</v>
      </c>
      <c r="E11" s="150">
        <v>8000</v>
      </c>
      <c r="F11" s="151"/>
    </row>
    <row r="12" spans="2:9">
      <c r="B12" s="147"/>
      <c r="C12" s="148"/>
      <c r="D12" s="149"/>
      <c r="E12" s="150">
        <v>0</v>
      </c>
      <c r="F12" s="151"/>
    </row>
    <row r="13" spans="2:9">
      <c r="B13" s="147"/>
      <c r="C13" s="148"/>
      <c r="D13" s="149"/>
      <c r="E13" s="150">
        <v>0</v>
      </c>
      <c r="F13" s="151"/>
    </row>
    <row r="14" spans="2:9">
      <c r="B14" s="147"/>
      <c r="C14" s="148"/>
      <c r="D14" s="149"/>
      <c r="E14" s="150">
        <v>0</v>
      </c>
      <c r="F14" s="151"/>
    </row>
    <row r="15" spans="2:9">
      <c r="B15" s="147"/>
      <c r="C15" s="148"/>
      <c r="D15" s="149"/>
      <c r="E15" s="150">
        <v>0</v>
      </c>
      <c r="F15" s="151"/>
    </row>
    <row r="16" spans="2:9">
      <c r="B16" s="152"/>
      <c r="C16" s="153"/>
      <c r="D16" s="149"/>
      <c r="E16" s="150">
        <v>0</v>
      </c>
      <c r="F16" s="151"/>
    </row>
    <row r="17" spans="2:6">
      <c r="B17" s="152"/>
      <c r="C17" s="153"/>
      <c r="D17" s="149"/>
      <c r="E17" s="150">
        <v>0</v>
      </c>
      <c r="F17" s="151"/>
    </row>
    <row r="18" spans="2:6">
      <c r="B18" s="152"/>
      <c r="C18" s="153"/>
      <c r="D18" s="149"/>
      <c r="E18" s="150">
        <v>0</v>
      </c>
      <c r="F18" s="151"/>
    </row>
    <row r="19" spans="2:6">
      <c r="B19" s="152"/>
      <c r="C19" s="153"/>
      <c r="D19" s="149"/>
      <c r="E19" s="150">
        <v>0</v>
      </c>
      <c r="F19" s="151"/>
    </row>
    <row r="20" spans="2:6">
      <c r="B20" s="152"/>
      <c r="C20" s="153"/>
      <c r="D20" s="149"/>
      <c r="E20" s="150">
        <v>0</v>
      </c>
      <c r="F20" s="151"/>
    </row>
    <row r="21" spans="2:6">
      <c r="B21" s="152"/>
      <c r="C21" s="153"/>
      <c r="D21" s="149"/>
      <c r="E21" s="150">
        <v>0</v>
      </c>
      <c r="F21" s="151"/>
    </row>
    <row r="22" spans="2:6">
      <c r="B22" s="152"/>
      <c r="C22" s="153"/>
      <c r="D22" s="149"/>
      <c r="E22" s="150">
        <v>0</v>
      </c>
      <c r="F22" s="151"/>
    </row>
    <row r="23" spans="2:6">
      <c r="B23" s="152"/>
      <c r="C23" s="153"/>
      <c r="D23" s="149"/>
      <c r="E23" s="150">
        <v>0</v>
      </c>
      <c r="F23" s="151"/>
    </row>
    <row r="24" spans="2:6">
      <c r="B24" s="152"/>
      <c r="C24" s="153"/>
      <c r="D24" s="149"/>
      <c r="E24" s="150">
        <v>0</v>
      </c>
      <c r="F24" s="151"/>
    </row>
    <row r="25" spans="2:6">
      <c r="B25" s="152"/>
      <c r="C25" s="153"/>
      <c r="D25" s="149"/>
      <c r="E25" s="150">
        <v>0</v>
      </c>
      <c r="F25" s="151"/>
    </row>
    <row r="26" spans="2:6">
      <c r="B26" s="152"/>
      <c r="C26" s="153"/>
      <c r="D26" s="149"/>
      <c r="E26" s="150">
        <v>0</v>
      </c>
      <c r="F26" s="151"/>
    </row>
    <row r="27" spans="2:6">
      <c r="B27" s="152"/>
      <c r="C27" s="153"/>
      <c r="D27" s="149"/>
      <c r="E27" s="150">
        <v>0</v>
      </c>
      <c r="F27" s="151"/>
    </row>
    <row r="28" spans="2:6">
      <c r="B28" s="152"/>
      <c r="C28" s="153"/>
      <c r="D28" s="149"/>
      <c r="E28" s="150">
        <v>0</v>
      </c>
      <c r="F28" s="151"/>
    </row>
    <row r="29" spans="2:6">
      <c r="B29" s="152"/>
      <c r="C29" s="153"/>
      <c r="D29" s="149"/>
      <c r="E29" s="150">
        <v>0</v>
      </c>
      <c r="F29" s="151"/>
    </row>
    <row r="30" spans="2:6">
      <c r="B30" s="147"/>
      <c r="C30" s="148"/>
      <c r="D30" s="149"/>
      <c r="E30" s="150">
        <v>0</v>
      </c>
      <c r="F30" s="151"/>
    </row>
    <row r="31" spans="2:6">
      <c r="B31" s="147"/>
      <c r="C31" s="148"/>
      <c r="D31" s="149"/>
      <c r="E31" s="150">
        <v>0</v>
      </c>
      <c r="F31" s="151"/>
    </row>
    <row r="32" spans="2:6">
      <c r="B32" s="147"/>
      <c r="C32" s="148"/>
      <c r="D32" s="149"/>
      <c r="E32" s="150">
        <v>0</v>
      </c>
      <c r="F32" s="151"/>
    </row>
    <row r="33" spans="2:10">
      <c r="B33" s="147"/>
      <c r="C33" s="148"/>
      <c r="D33" s="149"/>
      <c r="E33" s="150">
        <v>0</v>
      </c>
      <c r="F33" s="151"/>
    </row>
    <row r="34" spans="2:10">
      <c r="B34" s="147"/>
      <c r="C34" s="148"/>
      <c r="D34" s="149"/>
      <c r="E34" s="150">
        <v>0</v>
      </c>
      <c r="F34" s="151"/>
    </row>
    <row r="35" spans="2:10">
      <c r="B35" s="147"/>
      <c r="C35" s="148"/>
      <c r="D35" s="149"/>
      <c r="E35" s="150">
        <v>0</v>
      </c>
      <c r="F35" s="151"/>
    </row>
    <row r="36" spans="2:10">
      <c r="B36" s="147"/>
      <c r="C36" s="148"/>
      <c r="D36" s="149"/>
      <c r="E36" s="150">
        <v>0</v>
      </c>
      <c r="F36" s="151"/>
    </row>
    <row r="37" spans="2:10">
      <c r="B37" s="147"/>
      <c r="C37" s="148"/>
      <c r="D37" s="149"/>
      <c r="E37" s="150">
        <v>0</v>
      </c>
      <c r="F37" s="151"/>
    </row>
    <row r="38" spans="2:10">
      <c r="B38" s="147"/>
      <c r="C38" s="148"/>
      <c r="D38" s="149"/>
      <c r="E38" s="150">
        <v>0</v>
      </c>
      <c r="F38" s="151"/>
    </row>
    <row r="39" spans="2:10">
      <c r="B39" s="147"/>
      <c r="C39" s="148"/>
      <c r="D39" s="149"/>
      <c r="E39" s="150">
        <v>0</v>
      </c>
      <c r="F39" s="151"/>
    </row>
    <row r="40" spans="2:10">
      <c r="B40" s="147"/>
      <c r="C40" s="148"/>
      <c r="D40" s="149"/>
      <c r="E40" s="150">
        <v>0</v>
      </c>
      <c r="F40" s="151"/>
    </row>
    <row r="41" spans="2:10">
      <c r="B41" s="147"/>
      <c r="C41" s="148"/>
      <c r="D41" s="149"/>
      <c r="E41" s="150">
        <v>0</v>
      </c>
      <c r="F41" s="151"/>
    </row>
    <row r="42" spans="2:10" ht="13.8">
      <c r="B42" s="154"/>
      <c r="C42" s="155"/>
      <c r="D42" s="156"/>
      <c r="E42" s="157"/>
      <c r="F42" s="158"/>
    </row>
    <row r="43" spans="2:10">
      <c r="B43" s="159"/>
      <c r="C43" s="160"/>
      <c r="D43" s="575"/>
      <c r="E43" s="576"/>
      <c r="F43" s="576"/>
    </row>
    <row r="44" spans="2:10">
      <c r="B44" s="161"/>
      <c r="C44" s="161"/>
      <c r="D44" s="161"/>
      <c r="F44" s="162"/>
      <c r="G44" s="162"/>
      <c r="H44" s="161"/>
      <c r="I44" s="161"/>
      <c r="J44" s="161"/>
    </row>
  </sheetData>
  <mergeCells count="6">
    <mergeCell ref="D43:F43"/>
    <mergeCell ref="C1:F1"/>
    <mergeCell ref="C2:F2"/>
    <mergeCell ref="C3:F3"/>
    <mergeCell ref="D4:E4"/>
    <mergeCell ref="B7:C7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74"/>
  <sheetViews>
    <sheetView topLeftCell="G58" zoomScaleNormal="100" zoomScalePageLayoutView="80" workbookViewId="0">
      <selection activeCell="D7" sqref="D7:K7"/>
    </sheetView>
  </sheetViews>
  <sheetFormatPr baseColWidth="10" defaultColWidth="11.44140625" defaultRowHeight="11.4"/>
  <cols>
    <col min="1" max="1" width="3" style="168" customWidth="1"/>
    <col min="2" max="2" width="4.88671875" style="168" customWidth="1"/>
    <col min="3" max="3" width="27.5546875" style="169" customWidth="1"/>
    <col min="4" max="4" width="37.88671875" style="168" customWidth="1"/>
    <col min="5" max="6" width="21" style="168" customWidth="1"/>
    <col min="7" max="7" width="11" style="170" customWidth="1"/>
    <col min="8" max="9" width="27.5546875" style="168" customWidth="1"/>
    <col min="10" max="11" width="21" style="168" customWidth="1"/>
    <col min="12" max="12" width="4.88671875" style="122" customWidth="1"/>
    <col min="13" max="13" width="1.6640625" style="167" customWidth="1"/>
    <col min="14" max="16384" width="11.44140625" style="168"/>
  </cols>
  <sheetData>
    <row r="1" spans="2:13" ht="6" customHeight="1">
      <c r="B1" s="137"/>
      <c r="C1" s="164"/>
      <c r="D1" s="137"/>
      <c r="E1" s="165"/>
      <c r="F1" s="165"/>
      <c r="G1" s="166"/>
      <c r="H1" s="165"/>
      <c r="I1" s="165"/>
      <c r="J1" s="165"/>
      <c r="K1" s="137"/>
      <c r="L1" s="137"/>
    </row>
    <row r="2" spans="2:13" ht="6" customHeight="1">
      <c r="L2" s="168"/>
      <c r="M2" s="169"/>
    </row>
    <row r="3" spans="2:13" ht="14.1" customHeight="1">
      <c r="C3" s="171"/>
      <c r="D3" s="453" t="s">
        <v>408</v>
      </c>
      <c r="E3" s="453"/>
      <c r="F3" s="453"/>
      <c r="G3" s="453"/>
      <c r="H3" s="453"/>
      <c r="I3" s="453"/>
      <c r="J3" s="453"/>
      <c r="K3" s="171"/>
      <c r="L3" s="171"/>
      <c r="M3" s="169"/>
    </row>
    <row r="4" spans="2:13" ht="14.1" customHeight="1">
      <c r="C4" s="171"/>
      <c r="D4" s="453" t="s">
        <v>0</v>
      </c>
      <c r="E4" s="453"/>
      <c r="F4" s="453"/>
      <c r="G4" s="453"/>
      <c r="H4" s="453"/>
      <c r="I4" s="453"/>
      <c r="J4" s="453"/>
      <c r="K4" s="171"/>
      <c r="L4" s="171"/>
    </row>
    <row r="5" spans="2:13" ht="14.1" customHeight="1">
      <c r="C5" s="171"/>
      <c r="D5" s="453" t="s">
        <v>410</v>
      </c>
      <c r="E5" s="453"/>
      <c r="F5" s="453"/>
      <c r="G5" s="453"/>
      <c r="H5" s="453"/>
      <c r="I5" s="453"/>
      <c r="J5" s="453"/>
      <c r="K5" s="171"/>
      <c r="L5" s="171"/>
    </row>
    <row r="6" spans="2:13" ht="14.1" customHeight="1">
      <c r="C6" s="172"/>
      <c r="D6" s="454" t="s">
        <v>1</v>
      </c>
      <c r="E6" s="454"/>
      <c r="F6" s="454"/>
      <c r="G6" s="454"/>
      <c r="H6" s="454"/>
      <c r="I6" s="454"/>
      <c r="J6" s="454"/>
      <c r="K6" s="172"/>
      <c r="L6" s="172"/>
    </row>
    <row r="7" spans="2:13" ht="20.100000000000001" customHeight="1">
      <c r="B7" s="173"/>
      <c r="C7" s="174" t="s">
        <v>4</v>
      </c>
      <c r="D7" s="445" t="s">
        <v>417</v>
      </c>
      <c r="E7" s="445"/>
      <c r="F7" s="445"/>
      <c r="G7" s="445"/>
      <c r="H7" s="445"/>
      <c r="I7" s="445"/>
      <c r="J7" s="445"/>
      <c r="K7" s="445"/>
    </row>
    <row r="8" spans="2:13" ht="3" customHeight="1">
      <c r="B8" s="172"/>
      <c r="C8" s="172"/>
      <c r="D8" s="172"/>
      <c r="E8" s="172"/>
      <c r="F8" s="172"/>
      <c r="G8" s="175"/>
      <c r="H8" s="172"/>
      <c r="I8" s="172"/>
      <c r="J8" s="172"/>
      <c r="K8" s="172"/>
      <c r="L8" s="168"/>
      <c r="M8" s="169"/>
    </row>
    <row r="9" spans="2:13" ht="3" customHeight="1">
      <c r="B9" s="172"/>
      <c r="C9" s="172"/>
      <c r="D9" s="172"/>
      <c r="E9" s="172"/>
      <c r="F9" s="172"/>
      <c r="G9" s="175"/>
      <c r="H9" s="172"/>
      <c r="I9" s="172"/>
      <c r="J9" s="172"/>
      <c r="K9" s="172"/>
    </row>
    <row r="10" spans="2:13" s="179" customFormat="1" ht="15" customHeight="1">
      <c r="B10" s="446"/>
      <c r="C10" s="448" t="s">
        <v>77</v>
      </c>
      <c r="D10" s="448"/>
      <c r="E10" s="176" t="s">
        <v>5</v>
      </c>
      <c r="F10" s="176"/>
      <c r="G10" s="450"/>
      <c r="H10" s="448" t="s">
        <v>77</v>
      </c>
      <c r="I10" s="448"/>
      <c r="J10" s="176" t="s">
        <v>5</v>
      </c>
      <c r="K10" s="176"/>
      <c r="L10" s="177"/>
      <c r="M10" s="178"/>
    </row>
    <row r="11" spans="2:13" s="179" customFormat="1" ht="15" customHeight="1">
      <c r="B11" s="447"/>
      <c r="C11" s="449"/>
      <c r="D11" s="449"/>
      <c r="E11" s="180">
        <v>2015</v>
      </c>
      <c r="F11" s="180">
        <v>2014</v>
      </c>
      <c r="G11" s="451"/>
      <c r="H11" s="449"/>
      <c r="I11" s="449"/>
      <c r="J11" s="180">
        <v>2015</v>
      </c>
      <c r="K11" s="180">
        <v>2014</v>
      </c>
      <c r="L11" s="181"/>
      <c r="M11" s="178"/>
    </row>
    <row r="12" spans="2:13" ht="3" customHeight="1">
      <c r="B12" s="182"/>
      <c r="C12" s="172"/>
      <c r="D12" s="172"/>
      <c r="E12" s="172"/>
      <c r="F12" s="172"/>
      <c r="G12" s="175"/>
      <c r="H12" s="172"/>
      <c r="I12" s="172"/>
      <c r="J12" s="172"/>
      <c r="K12" s="172"/>
      <c r="L12" s="183"/>
      <c r="M12" s="169"/>
    </row>
    <row r="13" spans="2:13" ht="3" customHeight="1">
      <c r="B13" s="182"/>
      <c r="C13" s="172"/>
      <c r="D13" s="172"/>
      <c r="E13" s="172"/>
      <c r="F13" s="172"/>
      <c r="G13" s="175"/>
      <c r="H13" s="172"/>
      <c r="I13" s="172"/>
      <c r="J13" s="172"/>
      <c r="K13" s="172"/>
      <c r="L13" s="183"/>
    </row>
    <row r="14" spans="2:13" ht="12">
      <c r="B14" s="184"/>
      <c r="C14" s="440" t="s">
        <v>6</v>
      </c>
      <c r="D14" s="440"/>
      <c r="E14" s="185"/>
      <c r="F14" s="186"/>
      <c r="H14" s="440" t="s">
        <v>7</v>
      </c>
      <c r="I14" s="440"/>
      <c r="J14" s="187"/>
      <c r="K14" s="187"/>
      <c r="L14" s="183"/>
    </row>
    <row r="15" spans="2:13" ht="5.0999999999999996" customHeight="1">
      <c r="B15" s="184"/>
      <c r="C15" s="188"/>
      <c r="D15" s="187"/>
      <c r="E15" s="189"/>
      <c r="F15" s="189"/>
      <c r="H15" s="188"/>
      <c r="I15" s="187"/>
      <c r="J15" s="190"/>
      <c r="K15" s="190"/>
      <c r="L15" s="183"/>
    </row>
    <row r="16" spans="2:13">
      <c r="B16" s="184"/>
      <c r="C16" s="438" t="s">
        <v>8</v>
      </c>
      <c r="D16" s="438"/>
      <c r="E16" s="189"/>
      <c r="F16" s="189"/>
      <c r="H16" s="438" t="s">
        <v>9</v>
      </c>
      <c r="I16" s="438"/>
      <c r="J16" s="189"/>
      <c r="K16" s="189"/>
      <c r="L16" s="183"/>
    </row>
    <row r="17" spans="2:14" ht="5.0999999999999996" customHeight="1">
      <c r="B17" s="184"/>
      <c r="C17" s="191"/>
      <c r="D17" s="192"/>
      <c r="E17" s="189"/>
      <c r="F17" s="189"/>
      <c r="H17" s="191"/>
      <c r="I17" s="192"/>
      <c r="J17" s="189"/>
      <c r="K17" s="189"/>
      <c r="L17" s="183"/>
    </row>
    <row r="18" spans="2:14">
      <c r="B18" s="184"/>
      <c r="C18" s="439" t="s">
        <v>10</v>
      </c>
      <c r="D18" s="439"/>
      <c r="E18" s="193">
        <f>5961+722487+2112267</f>
        <v>2840715</v>
      </c>
      <c r="F18" s="193">
        <v>2679628</v>
      </c>
      <c r="H18" s="439" t="s">
        <v>11</v>
      </c>
      <c r="I18" s="439"/>
      <c r="J18" s="193">
        <v>0</v>
      </c>
      <c r="K18" s="193">
        <v>1684</v>
      </c>
      <c r="L18" s="183"/>
    </row>
    <row r="19" spans="2:14">
      <c r="B19" s="184"/>
      <c r="C19" s="439" t="s">
        <v>12</v>
      </c>
      <c r="D19" s="439"/>
      <c r="E19" s="193">
        <v>880</v>
      </c>
      <c r="F19" s="193">
        <v>0</v>
      </c>
      <c r="H19" s="439" t="s">
        <v>13</v>
      </c>
      <c r="I19" s="439"/>
      <c r="J19" s="193">
        <v>0</v>
      </c>
      <c r="K19" s="193">
        <v>0</v>
      </c>
      <c r="L19" s="183"/>
    </row>
    <row r="20" spans="2:14">
      <c r="B20" s="184"/>
      <c r="C20" s="439" t="s">
        <v>14</v>
      </c>
      <c r="D20" s="439"/>
      <c r="E20" s="193">
        <v>0</v>
      </c>
      <c r="F20" s="193">
        <v>0</v>
      </c>
      <c r="H20" s="439" t="s">
        <v>15</v>
      </c>
      <c r="I20" s="439"/>
      <c r="J20" s="193">
        <v>0</v>
      </c>
      <c r="K20" s="193">
        <v>0</v>
      </c>
      <c r="L20" s="183"/>
    </row>
    <row r="21" spans="2:14">
      <c r="B21" s="184"/>
      <c r="C21" s="439" t="s">
        <v>16</v>
      </c>
      <c r="D21" s="439"/>
      <c r="E21" s="193">
        <v>0</v>
      </c>
      <c r="F21" s="193">
        <v>0</v>
      </c>
      <c r="H21" s="439" t="s">
        <v>17</v>
      </c>
      <c r="I21" s="439"/>
      <c r="J21" s="193">
        <v>0</v>
      </c>
      <c r="K21" s="193">
        <v>0</v>
      </c>
      <c r="L21" s="183"/>
    </row>
    <row r="22" spans="2:14">
      <c r="B22" s="184"/>
      <c r="C22" s="439" t="s">
        <v>18</v>
      </c>
      <c r="D22" s="439"/>
      <c r="E22" s="193">
        <v>0</v>
      </c>
      <c r="F22" s="193">
        <v>0</v>
      </c>
      <c r="H22" s="439" t="s">
        <v>19</v>
      </c>
      <c r="I22" s="439"/>
      <c r="J22" s="193">
        <v>0</v>
      </c>
      <c r="K22" s="193">
        <v>0</v>
      </c>
      <c r="L22" s="183"/>
      <c r="N22" s="167" t="s">
        <v>204</v>
      </c>
    </row>
    <row r="23" spans="2:14" ht="25.5" customHeight="1">
      <c r="B23" s="184"/>
      <c r="C23" s="439" t="s">
        <v>20</v>
      </c>
      <c r="D23" s="439"/>
      <c r="E23" s="193">
        <v>0</v>
      </c>
      <c r="F23" s="193">
        <v>0</v>
      </c>
      <c r="H23" s="441" t="s">
        <v>21</v>
      </c>
      <c r="I23" s="441"/>
      <c r="J23" s="193">
        <v>1010</v>
      </c>
      <c r="K23" s="193">
        <v>0</v>
      </c>
      <c r="L23" s="183"/>
    </row>
    <row r="24" spans="2:14">
      <c r="B24" s="184"/>
      <c r="C24" s="439" t="s">
        <v>22</v>
      </c>
      <c r="D24" s="439"/>
      <c r="E24" s="193">
        <v>0</v>
      </c>
      <c r="F24" s="193">
        <v>0</v>
      </c>
      <c r="H24" s="439" t="s">
        <v>23</v>
      </c>
      <c r="I24" s="439"/>
      <c r="J24" s="193">
        <v>0</v>
      </c>
      <c r="K24" s="193">
        <v>0</v>
      </c>
      <c r="L24" s="183"/>
    </row>
    <row r="25" spans="2:14">
      <c r="B25" s="184"/>
      <c r="C25" s="194"/>
      <c r="D25" s="195"/>
      <c r="E25" s="196"/>
      <c r="F25" s="196"/>
      <c r="H25" s="439" t="s">
        <v>24</v>
      </c>
      <c r="I25" s="439"/>
      <c r="J25" s="193">
        <v>0</v>
      </c>
      <c r="K25" s="193">
        <v>0</v>
      </c>
      <c r="L25" s="183"/>
    </row>
    <row r="26" spans="2:14" ht="12">
      <c r="B26" s="197"/>
      <c r="C26" s="438" t="s">
        <v>25</v>
      </c>
      <c r="D26" s="438"/>
      <c r="E26" s="198">
        <f>SUM(E18:E24)</f>
        <v>2841595</v>
      </c>
      <c r="F26" s="198">
        <f>SUM(F18:F24)</f>
        <v>2679628</v>
      </c>
      <c r="G26" s="199"/>
      <c r="H26" s="188"/>
      <c r="I26" s="187"/>
      <c r="J26" s="200"/>
      <c r="K26" s="200"/>
      <c r="L26" s="183"/>
    </row>
    <row r="27" spans="2:14" ht="12">
      <c r="B27" s="197"/>
      <c r="C27" s="188"/>
      <c r="D27" s="201"/>
      <c r="E27" s="200"/>
      <c r="F27" s="200"/>
      <c r="G27" s="199"/>
      <c r="H27" s="438" t="s">
        <v>26</v>
      </c>
      <c r="I27" s="438"/>
      <c r="J27" s="198">
        <f>SUM(J18:J25)</f>
        <v>1010</v>
      </c>
      <c r="K27" s="198">
        <f>SUM(K18:K25)</f>
        <v>1684</v>
      </c>
      <c r="L27" s="183"/>
    </row>
    <row r="28" spans="2:14">
      <c r="B28" s="184"/>
      <c r="C28" s="194"/>
      <c r="D28" s="194"/>
      <c r="E28" s="196"/>
      <c r="F28" s="196"/>
      <c r="H28" s="202"/>
      <c r="I28" s="195"/>
      <c r="J28" s="196"/>
      <c r="K28" s="196"/>
      <c r="L28" s="183"/>
    </row>
    <row r="29" spans="2:14">
      <c r="B29" s="184"/>
      <c r="C29" s="438" t="s">
        <v>27</v>
      </c>
      <c r="D29" s="438"/>
      <c r="E29" s="189"/>
      <c r="F29" s="189"/>
      <c r="H29" s="438" t="s">
        <v>28</v>
      </c>
      <c r="I29" s="438"/>
      <c r="J29" s="189"/>
      <c r="K29" s="189"/>
      <c r="L29" s="183"/>
    </row>
    <row r="30" spans="2:14">
      <c r="B30" s="184"/>
      <c r="C30" s="194"/>
      <c r="D30" s="194"/>
      <c r="E30" s="196"/>
      <c r="F30" s="196"/>
      <c r="H30" s="194"/>
      <c r="I30" s="195"/>
      <c r="J30" s="196"/>
      <c r="K30" s="196"/>
      <c r="L30" s="183"/>
    </row>
    <row r="31" spans="2:14">
      <c r="B31" s="184"/>
      <c r="C31" s="439" t="s">
        <v>29</v>
      </c>
      <c r="D31" s="439"/>
      <c r="E31" s="193">
        <v>0</v>
      </c>
      <c r="F31" s="193">
        <v>0</v>
      </c>
      <c r="H31" s="439" t="s">
        <v>30</v>
      </c>
      <c r="I31" s="439"/>
      <c r="J31" s="193">
        <v>0</v>
      </c>
      <c r="K31" s="193">
        <v>0</v>
      </c>
      <c r="L31" s="183"/>
    </row>
    <row r="32" spans="2:14">
      <c r="B32" s="184"/>
      <c r="C32" s="439" t="s">
        <v>31</v>
      </c>
      <c r="D32" s="439"/>
      <c r="E32" s="193">
        <v>0</v>
      </c>
      <c r="F32" s="193">
        <v>0</v>
      </c>
      <c r="H32" s="439" t="s">
        <v>32</v>
      </c>
      <c r="I32" s="439"/>
      <c r="J32" s="193">
        <v>0</v>
      </c>
      <c r="K32" s="193">
        <v>0</v>
      </c>
      <c r="L32" s="183"/>
    </row>
    <row r="33" spans="2:12">
      <c r="B33" s="184"/>
      <c r="C33" s="439" t="s">
        <v>33</v>
      </c>
      <c r="D33" s="439"/>
      <c r="E33" s="193">
        <v>14307152</v>
      </c>
      <c r="F33" s="193">
        <v>14307152</v>
      </c>
      <c r="H33" s="439" t="s">
        <v>34</v>
      </c>
      <c r="I33" s="439"/>
      <c r="J33" s="193">
        <v>0</v>
      </c>
      <c r="K33" s="193">
        <v>0</v>
      </c>
      <c r="L33" s="183"/>
    </row>
    <row r="34" spans="2:12">
      <c r="B34" s="184"/>
      <c r="C34" s="439" t="s">
        <v>35</v>
      </c>
      <c r="D34" s="439"/>
      <c r="E34" s="193">
        <v>1405135</v>
      </c>
      <c r="F34" s="193">
        <v>1405135</v>
      </c>
      <c r="H34" s="439" t="s">
        <v>36</v>
      </c>
      <c r="I34" s="439"/>
      <c r="J34" s="193">
        <v>0</v>
      </c>
      <c r="K34" s="193">
        <v>0</v>
      </c>
      <c r="L34" s="183"/>
    </row>
    <row r="35" spans="2:12" ht="26.25" customHeight="1">
      <c r="B35" s="184"/>
      <c r="C35" s="439" t="s">
        <v>37</v>
      </c>
      <c r="D35" s="439"/>
      <c r="E35" s="193">
        <v>0</v>
      </c>
      <c r="F35" s="193">
        <v>0</v>
      </c>
      <c r="H35" s="441" t="s">
        <v>38</v>
      </c>
      <c r="I35" s="441"/>
      <c r="J35" s="193">
        <v>0</v>
      </c>
      <c r="K35" s="193">
        <v>0</v>
      </c>
      <c r="L35" s="183"/>
    </row>
    <row r="36" spans="2:12">
      <c r="B36" s="184"/>
      <c r="C36" s="439" t="s">
        <v>39</v>
      </c>
      <c r="D36" s="439"/>
      <c r="E36" s="193">
        <v>0</v>
      </c>
      <c r="F36" s="193">
        <v>0</v>
      </c>
      <c r="H36" s="439" t="s">
        <v>40</v>
      </c>
      <c r="I36" s="439"/>
      <c r="J36" s="193">
        <v>0</v>
      </c>
      <c r="K36" s="193">
        <v>0</v>
      </c>
      <c r="L36" s="183"/>
    </row>
    <row r="37" spans="2:12">
      <c r="B37" s="184"/>
      <c r="C37" s="439" t="s">
        <v>41</v>
      </c>
      <c r="D37" s="439"/>
      <c r="E37" s="193">
        <v>0</v>
      </c>
      <c r="F37" s="193">
        <v>0</v>
      </c>
      <c r="H37" s="194"/>
      <c r="I37" s="195"/>
      <c r="J37" s="196"/>
      <c r="K37" s="196"/>
      <c r="L37" s="183"/>
    </row>
    <row r="38" spans="2:12" ht="12">
      <c r="B38" s="184"/>
      <c r="C38" s="439" t="s">
        <v>42</v>
      </c>
      <c r="D38" s="439"/>
      <c r="E38" s="193">
        <v>0</v>
      </c>
      <c r="F38" s="193">
        <v>0</v>
      </c>
      <c r="H38" s="438" t="s">
        <v>43</v>
      </c>
      <c r="I38" s="438"/>
      <c r="J38" s="198">
        <f>SUM(J31:J36)</f>
        <v>0</v>
      </c>
      <c r="K38" s="198">
        <f>SUM(K31:K36)</f>
        <v>0</v>
      </c>
      <c r="L38" s="183"/>
    </row>
    <row r="39" spans="2:12" ht="12">
      <c r="B39" s="184"/>
      <c r="C39" s="439" t="s">
        <v>44</v>
      </c>
      <c r="D39" s="439"/>
      <c r="E39" s="193">
        <v>0</v>
      </c>
      <c r="F39" s="193">
        <v>0</v>
      </c>
      <c r="H39" s="188"/>
      <c r="I39" s="201"/>
      <c r="J39" s="200"/>
      <c r="K39" s="200"/>
      <c r="L39" s="183"/>
    </row>
    <row r="40" spans="2:12" ht="12">
      <c r="B40" s="184"/>
      <c r="C40" s="194"/>
      <c r="D40" s="195"/>
      <c r="E40" s="196"/>
      <c r="F40" s="196"/>
      <c r="H40" s="438" t="s">
        <v>191</v>
      </c>
      <c r="I40" s="438"/>
      <c r="J40" s="198">
        <f>J27+J38</f>
        <v>1010</v>
      </c>
      <c r="K40" s="198">
        <f>K27+K38</f>
        <v>1684</v>
      </c>
      <c r="L40" s="183"/>
    </row>
    <row r="41" spans="2:12" ht="12">
      <c r="B41" s="197"/>
      <c r="C41" s="438" t="s">
        <v>46</v>
      </c>
      <c r="D41" s="438"/>
      <c r="E41" s="198">
        <f>SUM(E31:E39)</f>
        <v>15712287</v>
      </c>
      <c r="F41" s="198">
        <f>SUM(F31:F39)</f>
        <v>15712287</v>
      </c>
      <c r="G41" s="199"/>
      <c r="H41" s="188"/>
      <c r="I41" s="203"/>
      <c r="J41" s="200"/>
      <c r="K41" s="200"/>
      <c r="L41" s="183"/>
    </row>
    <row r="42" spans="2:12" ht="12">
      <c r="B42" s="184"/>
      <c r="C42" s="194"/>
      <c r="D42" s="188"/>
      <c r="E42" s="196"/>
      <c r="F42" s="196"/>
      <c r="H42" s="440" t="s">
        <v>47</v>
      </c>
      <c r="I42" s="440"/>
      <c r="J42" s="196"/>
      <c r="K42" s="196"/>
      <c r="L42" s="183"/>
    </row>
    <row r="43" spans="2:12" ht="12">
      <c r="B43" s="184"/>
      <c r="C43" s="438" t="s">
        <v>192</v>
      </c>
      <c r="D43" s="438"/>
      <c r="E43" s="198">
        <f>E26+E41</f>
        <v>18553882</v>
      </c>
      <c r="F43" s="198">
        <f>F26+F41</f>
        <v>18391915</v>
      </c>
      <c r="H43" s="188"/>
      <c r="I43" s="203"/>
      <c r="J43" s="196"/>
      <c r="K43" s="196"/>
      <c r="L43" s="183"/>
    </row>
    <row r="44" spans="2:12" ht="12">
      <c r="B44" s="184"/>
      <c r="C44" s="194"/>
      <c r="D44" s="194"/>
      <c r="E44" s="196"/>
      <c r="F44" s="196"/>
      <c r="H44" s="438" t="s">
        <v>49</v>
      </c>
      <c r="I44" s="438"/>
      <c r="J44" s="198">
        <f>SUM(J46:J48)</f>
        <v>17715586</v>
      </c>
      <c r="K44" s="198">
        <f>SUM(K46:K48)</f>
        <v>17712287</v>
      </c>
      <c r="L44" s="183"/>
    </row>
    <row r="45" spans="2:12">
      <c r="B45" s="184"/>
      <c r="C45" s="194"/>
      <c r="D45" s="194"/>
      <c r="E45" s="196"/>
      <c r="F45" s="196"/>
      <c r="H45" s="194"/>
      <c r="I45" s="186"/>
      <c r="J45" s="196"/>
      <c r="K45" s="196"/>
      <c r="L45" s="183"/>
    </row>
    <row r="46" spans="2:12">
      <c r="B46" s="184"/>
      <c r="C46" s="194"/>
      <c r="D46" s="194"/>
      <c r="E46" s="196"/>
      <c r="F46" s="196"/>
      <c r="H46" s="439" t="s">
        <v>50</v>
      </c>
      <c r="I46" s="439"/>
      <c r="J46" s="193">
        <v>2000000</v>
      </c>
      <c r="K46" s="193">
        <v>2000000</v>
      </c>
      <c r="L46" s="183"/>
    </row>
    <row r="47" spans="2:12">
      <c r="B47" s="184"/>
      <c r="C47" s="194"/>
      <c r="D47" s="452"/>
      <c r="E47" s="452"/>
      <c r="F47" s="196"/>
      <c r="H47" s="439" t="s">
        <v>51</v>
      </c>
      <c r="I47" s="439"/>
      <c r="J47" s="193">
        <v>0</v>
      </c>
      <c r="K47" s="193">
        <v>0</v>
      </c>
      <c r="L47" s="183"/>
    </row>
    <row r="48" spans="2:12">
      <c r="B48" s="184"/>
      <c r="C48" s="194"/>
      <c r="D48" s="452"/>
      <c r="E48" s="452"/>
      <c r="F48" s="196"/>
      <c r="H48" s="439" t="s">
        <v>52</v>
      </c>
      <c r="I48" s="439"/>
      <c r="J48" s="193">
        <v>15715586</v>
      </c>
      <c r="K48" s="193">
        <v>15712287</v>
      </c>
      <c r="L48" s="183"/>
    </row>
    <row r="49" spans="2:12">
      <c r="B49" s="184"/>
      <c r="C49" s="194"/>
      <c r="D49" s="452"/>
      <c r="E49" s="452"/>
      <c r="F49" s="196"/>
      <c r="H49" s="194"/>
      <c r="I49" s="186"/>
      <c r="J49" s="196"/>
      <c r="K49" s="196"/>
      <c r="L49" s="183"/>
    </row>
    <row r="50" spans="2:12" ht="12">
      <c r="B50" s="184"/>
      <c r="C50" s="194"/>
      <c r="D50" s="452"/>
      <c r="E50" s="452"/>
      <c r="F50" s="196"/>
      <c r="H50" s="438" t="s">
        <v>53</v>
      </c>
      <c r="I50" s="438"/>
      <c r="J50" s="198">
        <f>SUM(J52:J56)</f>
        <v>840585</v>
      </c>
      <c r="K50" s="198">
        <f>SUM(K52:K56)</f>
        <v>677943</v>
      </c>
      <c r="L50" s="183"/>
    </row>
    <row r="51" spans="2:12" ht="12">
      <c r="B51" s="184"/>
      <c r="C51" s="194"/>
      <c r="D51" s="452"/>
      <c r="E51" s="452"/>
      <c r="F51" s="196"/>
      <c r="H51" s="188"/>
      <c r="I51" s="186"/>
      <c r="J51" s="204"/>
      <c r="K51" s="204"/>
      <c r="L51" s="183"/>
    </row>
    <row r="52" spans="2:12">
      <c r="B52" s="184"/>
      <c r="C52" s="194"/>
      <c r="D52" s="452"/>
      <c r="E52" s="452"/>
      <c r="F52" s="196"/>
      <c r="H52" s="439" t="s">
        <v>54</v>
      </c>
      <c r="I52" s="439"/>
      <c r="J52" s="193">
        <f>+EA!K53</f>
        <v>259055</v>
      </c>
      <c r="K52" s="193">
        <f>+EA!L53</f>
        <v>381935</v>
      </c>
      <c r="L52" s="183"/>
    </row>
    <row r="53" spans="2:12">
      <c r="B53" s="184"/>
      <c r="C53" s="194"/>
      <c r="D53" s="452"/>
      <c r="E53" s="452"/>
      <c r="F53" s="196"/>
      <c r="H53" s="439" t="s">
        <v>55</v>
      </c>
      <c r="I53" s="439"/>
      <c r="J53" s="193">
        <v>581530</v>
      </c>
      <c r="K53" s="193">
        <v>296008</v>
      </c>
      <c r="L53" s="183"/>
    </row>
    <row r="54" spans="2:12">
      <c r="B54" s="184"/>
      <c r="C54" s="194"/>
      <c r="D54" s="452"/>
      <c r="E54" s="452"/>
      <c r="F54" s="196"/>
      <c r="H54" s="439" t="s">
        <v>56</v>
      </c>
      <c r="I54" s="439"/>
      <c r="J54" s="193">
        <v>0</v>
      </c>
      <c r="K54" s="193">
        <v>0</v>
      </c>
      <c r="L54" s="183"/>
    </row>
    <row r="55" spans="2:12">
      <c r="B55" s="184"/>
      <c r="C55" s="194"/>
      <c r="D55" s="194"/>
      <c r="E55" s="196"/>
      <c r="F55" s="196"/>
      <c r="H55" s="439" t="s">
        <v>57</v>
      </c>
      <c r="I55" s="439"/>
      <c r="J55" s="193">
        <v>0</v>
      </c>
      <c r="K55" s="193">
        <v>0</v>
      </c>
      <c r="L55" s="183"/>
    </row>
    <row r="56" spans="2:12">
      <c r="B56" s="184"/>
      <c r="C56" s="194"/>
      <c r="D56" s="194"/>
      <c r="E56" s="196"/>
      <c r="F56" s="196"/>
      <c r="H56" s="439" t="s">
        <v>58</v>
      </c>
      <c r="I56" s="439"/>
      <c r="J56" s="193">
        <v>0</v>
      </c>
      <c r="K56" s="193">
        <v>0</v>
      </c>
      <c r="L56" s="183"/>
    </row>
    <row r="57" spans="2:12">
      <c r="B57" s="184"/>
      <c r="C57" s="194"/>
      <c r="D57" s="194"/>
      <c r="E57" s="196"/>
      <c r="F57" s="196"/>
      <c r="H57" s="194"/>
      <c r="I57" s="186"/>
      <c r="J57" s="196"/>
      <c r="K57" s="196"/>
      <c r="L57" s="183"/>
    </row>
    <row r="58" spans="2:12" ht="25.5" customHeight="1">
      <c r="B58" s="184"/>
      <c r="C58" s="194"/>
      <c r="D58" s="194"/>
      <c r="E58" s="196"/>
      <c r="F58" s="196"/>
      <c r="H58" s="438" t="s">
        <v>59</v>
      </c>
      <c r="I58" s="438"/>
      <c r="J58" s="198">
        <f>SUM(J60:J61)</f>
        <v>0</v>
      </c>
      <c r="K58" s="198">
        <f>SUM(K60:K61)</f>
        <v>0</v>
      </c>
      <c r="L58" s="183"/>
    </row>
    <row r="59" spans="2:12">
      <c r="B59" s="184"/>
      <c r="C59" s="194"/>
      <c r="D59" s="194"/>
      <c r="E59" s="196"/>
      <c r="F59" s="196"/>
      <c r="H59" s="194"/>
      <c r="I59" s="186"/>
      <c r="J59" s="196"/>
      <c r="K59" s="196"/>
      <c r="L59" s="183"/>
    </row>
    <row r="60" spans="2:12">
      <c r="B60" s="184"/>
      <c r="C60" s="194"/>
      <c r="D60" s="194"/>
      <c r="E60" s="196"/>
      <c r="F60" s="196"/>
      <c r="H60" s="439" t="s">
        <v>60</v>
      </c>
      <c r="I60" s="439"/>
      <c r="J60" s="193">
        <v>0</v>
      </c>
      <c r="K60" s="193">
        <v>0</v>
      </c>
      <c r="L60" s="183"/>
    </row>
    <row r="61" spans="2:12">
      <c r="B61" s="184"/>
      <c r="C61" s="194"/>
      <c r="D61" s="194"/>
      <c r="E61" s="196"/>
      <c r="F61" s="196"/>
      <c r="H61" s="439" t="s">
        <v>61</v>
      </c>
      <c r="I61" s="439"/>
      <c r="J61" s="193">
        <v>0</v>
      </c>
      <c r="K61" s="193">
        <v>0</v>
      </c>
      <c r="L61" s="183"/>
    </row>
    <row r="62" spans="2:12" ht="9.9" customHeight="1">
      <c r="B62" s="184"/>
      <c r="C62" s="194"/>
      <c r="D62" s="194"/>
      <c r="E62" s="196"/>
      <c r="F62" s="196"/>
      <c r="H62" s="194"/>
      <c r="I62" s="205"/>
      <c r="J62" s="196"/>
      <c r="K62" s="196"/>
      <c r="L62" s="183"/>
    </row>
    <row r="63" spans="2:12" ht="12">
      <c r="B63" s="184"/>
      <c r="C63" s="194"/>
      <c r="D63" s="194"/>
      <c r="E63" s="196"/>
      <c r="F63" s="196"/>
      <c r="H63" s="438" t="s">
        <v>62</v>
      </c>
      <c r="I63" s="438"/>
      <c r="J63" s="198">
        <f>J44+J50+J58</f>
        <v>18556171</v>
      </c>
      <c r="K63" s="198">
        <f>K44+K50+K58</f>
        <v>18390230</v>
      </c>
      <c r="L63" s="183"/>
    </row>
    <row r="64" spans="2:12" ht="9.9" customHeight="1">
      <c r="B64" s="184"/>
      <c r="C64" s="194"/>
      <c r="D64" s="194"/>
      <c r="E64" s="196"/>
      <c r="F64" s="196"/>
      <c r="H64" s="194"/>
      <c r="I64" s="186"/>
      <c r="J64" s="196"/>
      <c r="K64" s="196"/>
      <c r="L64" s="183"/>
    </row>
    <row r="65" spans="2:12" ht="12">
      <c r="B65" s="184"/>
      <c r="C65" s="194"/>
      <c r="D65" s="194"/>
      <c r="E65" s="196"/>
      <c r="F65" s="196"/>
      <c r="H65" s="438" t="s">
        <v>193</v>
      </c>
      <c r="I65" s="438"/>
      <c r="J65" s="198">
        <f>J40+J63</f>
        <v>18557181</v>
      </c>
      <c r="K65" s="198">
        <f>K40+K63</f>
        <v>18391914</v>
      </c>
      <c r="L65" s="183"/>
    </row>
    <row r="66" spans="2:12" ht="6" customHeight="1">
      <c r="B66" s="206"/>
      <c r="C66" s="207"/>
      <c r="D66" s="207"/>
      <c r="E66" s="207"/>
      <c r="F66" s="207"/>
      <c r="G66" s="208"/>
      <c r="H66" s="207"/>
      <c r="I66" s="207"/>
      <c r="J66" s="207"/>
      <c r="K66" s="207"/>
      <c r="L66" s="209"/>
    </row>
    <row r="67" spans="2:12" ht="6" customHeight="1">
      <c r="C67" s="186"/>
      <c r="D67" s="210"/>
      <c r="E67" s="211"/>
      <c r="F67" s="211"/>
      <c r="H67" s="212"/>
      <c r="I67" s="210"/>
      <c r="J67" s="211"/>
      <c r="K67" s="211"/>
    </row>
    <row r="68" spans="2:12" ht="6" customHeight="1">
      <c r="B68" s="213"/>
      <c r="C68" s="214"/>
      <c r="D68" s="215"/>
      <c r="E68" s="216"/>
      <c r="F68" s="216"/>
      <c r="G68" s="208"/>
      <c r="H68" s="217"/>
      <c r="I68" s="215"/>
      <c r="J68" s="216"/>
      <c r="K68" s="216"/>
    </row>
    <row r="69" spans="2:12" ht="6" customHeight="1">
      <c r="C69" s="186"/>
      <c r="D69" s="210"/>
      <c r="E69" s="211"/>
      <c r="F69" s="211"/>
      <c r="H69" s="212"/>
      <c r="I69" s="210"/>
      <c r="J69" s="211"/>
      <c r="K69" s="211"/>
    </row>
    <row r="70" spans="2:12" ht="15" customHeight="1">
      <c r="C70" s="434" t="s">
        <v>78</v>
      </c>
      <c r="D70" s="434"/>
      <c r="E70" s="434"/>
      <c r="F70" s="434"/>
      <c r="G70" s="434"/>
      <c r="H70" s="434"/>
      <c r="I70" s="434"/>
      <c r="J70" s="434"/>
      <c r="K70" s="434"/>
    </row>
    <row r="71" spans="2:12" ht="9.75" customHeight="1">
      <c r="C71" s="186"/>
      <c r="D71" s="210"/>
      <c r="E71" s="211"/>
      <c r="F71" s="211"/>
      <c r="H71" s="212"/>
      <c r="I71" s="210"/>
      <c r="J71" s="211"/>
      <c r="K71" s="211"/>
    </row>
    <row r="72" spans="2:12" ht="50.1" customHeight="1">
      <c r="C72" s="186"/>
      <c r="D72" s="435"/>
      <c r="E72" s="435"/>
      <c r="F72" s="211"/>
      <c r="H72" s="436"/>
      <c r="I72" s="436"/>
      <c r="J72" s="211"/>
      <c r="K72" s="211"/>
    </row>
    <row r="73" spans="2:12" ht="14.1" customHeight="1">
      <c r="C73" s="218"/>
      <c r="D73" s="437" t="s">
        <v>412</v>
      </c>
      <c r="E73" s="437"/>
      <c r="F73" s="211"/>
      <c r="G73" s="219"/>
      <c r="H73" s="437" t="s">
        <v>414</v>
      </c>
      <c r="I73" s="437"/>
      <c r="J73" s="187"/>
      <c r="K73" s="211"/>
    </row>
    <row r="74" spans="2:12" ht="14.1" customHeight="1">
      <c r="C74" s="220"/>
      <c r="D74" s="432" t="s">
        <v>413</v>
      </c>
      <c r="E74" s="432"/>
      <c r="F74" s="221"/>
      <c r="G74" s="219"/>
      <c r="H74" s="432" t="s">
        <v>415</v>
      </c>
      <c r="I74" s="432"/>
      <c r="J74" s="187"/>
      <c r="K74" s="211"/>
    </row>
  </sheetData>
  <sheetProtection formatCells="0" selectLockedCells="1"/>
  <mergeCells count="75">
    <mergeCell ref="H25:I25"/>
    <mergeCell ref="D3:J3"/>
    <mergeCell ref="D4:J4"/>
    <mergeCell ref="D5:J5"/>
    <mergeCell ref="D6:J6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C26:D26"/>
    <mergeCell ref="H42:I42"/>
    <mergeCell ref="C43:D43"/>
    <mergeCell ref="H44:I44"/>
    <mergeCell ref="C35:D35"/>
    <mergeCell ref="H27:I27"/>
    <mergeCell ref="C29:D29"/>
    <mergeCell ref="C34:D34"/>
    <mergeCell ref="H34:I34"/>
    <mergeCell ref="C32:D32"/>
    <mergeCell ref="H32:I32"/>
    <mergeCell ref="C31:D31"/>
    <mergeCell ref="H31:I31"/>
    <mergeCell ref="C36:D36"/>
    <mergeCell ref="H36:I36"/>
    <mergeCell ref="H29:I29"/>
    <mergeCell ref="H60:I60"/>
    <mergeCell ref="H61:I61"/>
    <mergeCell ref="H47:I47"/>
    <mergeCell ref="H48:I48"/>
    <mergeCell ref="D74:E74"/>
    <mergeCell ref="H73:I73"/>
    <mergeCell ref="H74:I74"/>
    <mergeCell ref="H54:I54"/>
    <mergeCell ref="H55:I55"/>
    <mergeCell ref="D73:E73"/>
    <mergeCell ref="H72:I72"/>
    <mergeCell ref="D72:E72"/>
    <mergeCell ref="C70:K70"/>
    <mergeCell ref="H63:I63"/>
    <mergeCell ref="H65:I65"/>
    <mergeCell ref="C33:D33"/>
    <mergeCell ref="H33:I33"/>
    <mergeCell ref="H56:I56"/>
    <mergeCell ref="H58:I58"/>
    <mergeCell ref="C37:D37"/>
    <mergeCell ref="C38:D38"/>
    <mergeCell ref="H38:I38"/>
    <mergeCell ref="H46:I46"/>
    <mergeCell ref="C39:D39"/>
    <mergeCell ref="H40:I40"/>
    <mergeCell ref="C41:D41"/>
    <mergeCell ref="H50:I50"/>
    <mergeCell ref="H52:I52"/>
    <mergeCell ref="H53:I53"/>
    <mergeCell ref="H35:I35"/>
    <mergeCell ref="D47:E54"/>
    <mergeCell ref="H21:I21"/>
    <mergeCell ref="C14:D14"/>
    <mergeCell ref="C16:D16"/>
    <mergeCell ref="H16:I16"/>
    <mergeCell ref="C18:D18"/>
    <mergeCell ref="H18:I18"/>
    <mergeCell ref="H14:I14"/>
    <mergeCell ref="B10:B11"/>
    <mergeCell ref="C10:D11"/>
    <mergeCell ref="G10:G11"/>
    <mergeCell ref="H10:I11"/>
    <mergeCell ref="D7:K7"/>
  </mergeCells>
  <conditionalFormatting sqref="D47:E54">
    <cfRule type="expression" dxfId="1" priority="1">
      <formula>$F$43&lt;&gt;$K$65</formula>
    </cfRule>
    <cfRule type="expression" dxfId="0" priority="2">
      <formula>$E$43&lt;&gt;$J$65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  <ignoredErrors>
    <ignoredError sqref="E18 J52:K52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45"/>
  <sheetViews>
    <sheetView topLeftCell="A36" workbookViewId="0">
      <selection activeCell="D67" sqref="D67"/>
    </sheetView>
  </sheetViews>
  <sheetFormatPr baseColWidth="10" defaultRowHeight="11.4"/>
  <cols>
    <col min="1" max="1" width="3.21875" style="137" customWidth="1"/>
    <col min="2" max="2" width="4.88671875" style="137" customWidth="1"/>
    <col min="3" max="3" width="30.88671875" style="137" customWidth="1"/>
    <col min="4" max="4" width="84.44140625" style="137" customWidth="1"/>
    <col min="5" max="5" width="31.6640625" style="137" customWidth="1"/>
    <col min="6" max="6" width="4.88671875" style="137" customWidth="1"/>
    <col min="7" max="7" width="4.44140625" style="137" customWidth="1"/>
    <col min="8" max="257" width="11.44140625" style="137"/>
    <col min="258" max="258" width="4.88671875" style="137" customWidth="1"/>
    <col min="259" max="259" width="30.88671875" style="137" customWidth="1"/>
    <col min="260" max="260" width="84.44140625" style="137" customWidth="1"/>
    <col min="261" max="261" width="42.6640625" style="137" customWidth="1"/>
    <col min="262" max="262" width="4.88671875" style="137" customWidth="1"/>
    <col min="263" max="513" width="11.44140625" style="137"/>
    <col min="514" max="514" width="4.88671875" style="137" customWidth="1"/>
    <col min="515" max="515" width="30.88671875" style="137" customWidth="1"/>
    <col min="516" max="516" width="84.44140625" style="137" customWidth="1"/>
    <col min="517" max="517" width="42.6640625" style="137" customWidth="1"/>
    <col min="518" max="518" width="4.88671875" style="137" customWidth="1"/>
    <col min="519" max="769" width="11.44140625" style="137"/>
    <col min="770" max="770" width="4.88671875" style="137" customWidth="1"/>
    <col min="771" max="771" width="30.88671875" style="137" customWidth="1"/>
    <col min="772" max="772" width="84.44140625" style="137" customWidth="1"/>
    <col min="773" max="773" width="42.6640625" style="137" customWidth="1"/>
    <col min="774" max="774" width="4.88671875" style="137" customWidth="1"/>
    <col min="775" max="1025" width="11.44140625" style="137"/>
    <col min="1026" max="1026" width="4.88671875" style="137" customWidth="1"/>
    <col min="1027" max="1027" width="30.88671875" style="137" customWidth="1"/>
    <col min="1028" max="1028" width="84.44140625" style="137" customWidth="1"/>
    <col min="1029" max="1029" width="42.6640625" style="137" customWidth="1"/>
    <col min="1030" max="1030" width="4.88671875" style="137" customWidth="1"/>
    <col min="1031" max="1281" width="11.44140625" style="137"/>
    <col min="1282" max="1282" width="4.88671875" style="137" customWidth="1"/>
    <col min="1283" max="1283" width="30.88671875" style="137" customWidth="1"/>
    <col min="1284" max="1284" width="84.44140625" style="137" customWidth="1"/>
    <col min="1285" max="1285" width="42.6640625" style="137" customWidth="1"/>
    <col min="1286" max="1286" width="4.88671875" style="137" customWidth="1"/>
    <col min="1287" max="1537" width="11.44140625" style="137"/>
    <col min="1538" max="1538" width="4.88671875" style="137" customWidth="1"/>
    <col min="1539" max="1539" width="30.88671875" style="137" customWidth="1"/>
    <col min="1540" max="1540" width="84.44140625" style="137" customWidth="1"/>
    <col min="1541" max="1541" width="42.6640625" style="137" customWidth="1"/>
    <col min="1542" max="1542" width="4.88671875" style="137" customWidth="1"/>
    <col min="1543" max="1793" width="11.44140625" style="137"/>
    <col min="1794" max="1794" width="4.88671875" style="137" customWidth="1"/>
    <col min="1795" max="1795" width="30.88671875" style="137" customWidth="1"/>
    <col min="1796" max="1796" width="84.44140625" style="137" customWidth="1"/>
    <col min="1797" max="1797" width="42.6640625" style="137" customWidth="1"/>
    <col min="1798" max="1798" width="4.88671875" style="137" customWidth="1"/>
    <col min="1799" max="2049" width="11.44140625" style="137"/>
    <col min="2050" max="2050" width="4.88671875" style="137" customWidth="1"/>
    <col min="2051" max="2051" width="30.88671875" style="137" customWidth="1"/>
    <col min="2052" max="2052" width="84.44140625" style="137" customWidth="1"/>
    <col min="2053" max="2053" width="42.6640625" style="137" customWidth="1"/>
    <col min="2054" max="2054" width="4.88671875" style="137" customWidth="1"/>
    <col min="2055" max="2305" width="11.44140625" style="137"/>
    <col min="2306" max="2306" width="4.88671875" style="137" customWidth="1"/>
    <col min="2307" max="2307" width="30.88671875" style="137" customWidth="1"/>
    <col min="2308" max="2308" width="84.44140625" style="137" customWidth="1"/>
    <col min="2309" max="2309" width="42.6640625" style="137" customWidth="1"/>
    <col min="2310" max="2310" width="4.88671875" style="137" customWidth="1"/>
    <col min="2311" max="2561" width="11.44140625" style="137"/>
    <col min="2562" max="2562" width="4.88671875" style="137" customWidth="1"/>
    <col min="2563" max="2563" width="30.88671875" style="137" customWidth="1"/>
    <col min="2564" max="2564" width="84.44140625" style="137" customWidth="1"/>
    <col min="2565" max="2565" width="42.6640625" style="137" customWidth="1"/>
    <col min="2566" max="2566" width="4.88671875" style="137" customWidth="1"/>
    <col min="2567" max="2817" width="11.44140625" style="137"/>
    <col min="2818" max="2818" width="4.88671875" style="137" customWidth="1"/>
    <col min="2819" max="2819" width="30.88671875" style="137" customWidth="1"/>
    <col min="2820" max="2820" width="84.44140625" style="137" customWidth="1"/>
    <col min="2821" max="2821" width="42.6640625" style="137" customWidth="1"/>
    <col min="2822" max="2822" width="4.88671875" style="137" customWidth="1"/>
    <col min="2823" max="3073" width="11.44140625" style="137"/>
    <col min="3074" max="3074" width="4.88671875" style="137" customWidth="1"/>
    <col min="3075" max="3075" width="30.88671875" style="137" customWidth="1"/>
    <col min="3076" max="3076" width="84.44140625" style="137" customWidth="1"/>
    <col min="3077" max="3077" width="42.6640625" style="137" customWidth="1"/>
    <col min="3078" max="3078" width="4.88671875" style="137" customWidth="1"/>
    <col min="3079" max="3329" width="11.44140625" style="137"/>
    <col min="3330" max="3330" width="4.88671875" style="137" customWidth="1"/>
    <col min="3331" max="3331" width="30.88671875" style="137" customWidth="1"/>
    <col min="3332" max="3332" width="84.44140625" style="137" customWidth="1"/>
    <col min="3333" max="3333" width="42.6640625" style="137" customWidth="1"/>
    <col min="3334" max="3334" width="4.88671875" style="137" customWidth="1"/>
    <col min="3335" max="3585" width="11.44140625" style="137"/>
    <col min="3586" max="3586" width="4.88671875" style="137" customWidth="1"/>
    <col min="3587" max="3587" width="30.88671875" style="137" customWidth="1"/>
    <col min="3588" max="3588" width="84.44140625" style="137" customWidth="1"/>
    <col min="3589" max="3589" width="42.6640625" style="137" customWidth="1"/>
    <col min="3590" max="3590" width="4.88671875" style="137" customWidth="1"/>
    <col min="3591" max="3841" width="11.44140625" style="137"/>
    <col min="3842" max="3842" width="4.88671875" style="137" customWidth="1"/>
    <col min="3843" max="3843" width="30.88671875" style="137" customWidth="1"/>
    <col min="3844" max="3844" width="84.44140625" style="137" customWidth="1"/>
    <col min="3845" max="3845" width="42.6640625" style="137" customWidth="1"/>
    <col min="3846" max="3846" width="4.88671875" style="137" customWidth="1"/>
    <col min="3847" max="4097" width="11.44140625" style="137"/>
    <col min="4098" max="4098" width="4.88671875" style="137" customWidth="1"/>
    <col min="4099" max="4099" width="30.88671875" style="137" customWidth="1"/>
    <col min="4100" max="4100" width="84.44140625" style="137" customWidth="1"/>
    <col min="4101" max="4101" width="42.6640625" style="137" customWidth="1"/>
    <col min="4102" max="4102" width="4.88671875" style="137" customWidth="1"/>
    <col min="4103" max="4353" width="11.44140625" style="137"/>
    <col min="4354" max="4354" width="4.88671875" style="137" customWidth="1"/>
    <col min="4355" max="4355" width="30.88671875" style="137" customWidth="1"/>
    <col min="4356" max="4356" width="84.44140625" style="137" customWidth="1"/>
    <col min="4357" max="4357" width="42.6640625" style="137" customWidth="1"/>
    <col min="4358" max="4358" width="4.88671875" style="137" customWidth="1"/>
    <col min="4359" max="4609" width="11.44140625" style="137"/>
    <col min="4610" max="4610" width="4.88671875" style="137" customWidth="1"/>
    <col min="4611" max="4611" width="30.88671875" style="137" customWidth="1"/>
    <col min="4612" max="4612" width="84.44140625" style="137" customWidth="1"/>
    <col min="4613" max="4613" width="42.6640625" style="137" customWidth="1"/>
    <col min="4614" max="4614" width="4.88671875" style="137" customWidth="1"/>
    <col min="4615" max="4865" width="11.44140625" style="137"/>
    <col min="4866" max="4866" width="4.88671875" style="137" customWidth="1"/>
    <col min="4867" max="4867" width="30.88671875" style="137" customWidth="1"/>
    <col min="4868" max="4868" width="84.44140625" style="137" customWidth="1"/>
    <col min="4869" max="4869" width="42.6640625" style="137" customWidth="1"/>
    <col min="4870" max="4870" width="4.88671875" style="137" customWidth="1"/>
    <col min="4871" max="5121" width="11.44140625" style="137"/>
    <col min="5122" max="5122" width="4.88671875" style="137" customWidth="1"/>
    <col min="5123" max="5123" width="30.88671875" style="137" customWidth="1"/>
    <col min="5124" max="5124" width="84.44140625" style="137" customWidth="1"/>
    <col min="5125" max="5125" width="42.6640625" style="137" customWidth="1"/>
    <col min="5126" max="5126" width="4.88671875" style="137" customWidth="1"/>
    <col min="5127" max="5377" width="11.44140625" style="137"/>
    <col min="5378" max="5378" width="4.88671875" style="137" customWidth="1"/>
    <col min="5379" max="5379" width="30.88671875" style="137" customWidth="1"/>
    <col min="5380" max="5380" width="84.44140625" style="137" customWidth="1"/>
    <col min="5381" max="5381" width="42.6640625" style="137" customWidth="1"/>
    <col min="5382" max="5382" width="4.88671875" style="137" customWidth="1"/>
    <col min="5383" max="5633" width="11.44140625" style="137"/>
    <col min="5634" max="5634" width="4.88671875" style="137" customWidth="1"/>
    <col min="5635" max="5635" width="30.88671875" style="137" customWidth="1"/>
    <col min="5636" max="5636" width="84.44140625" style="137" customWidth="1"/>
    <col min="5637" max="5637" width="42.6640625" style="137" customWidth="1"/>
    <col min="5638" max="5638" width="4.88671875" style="137" customWidth="1"/>
    <col min="5639" max="5889" width="11.44140625" style="137"/>
    <col min="5890" max="5890" width="4.88671875" style="137" customWidth="1"/>
    <col min="5891" max="5891" width="30.88671875" style="137" customWidth="1"/>
    <col min="5892" max="5892" width="84.44140625" style="137" customWidth="1"/>
    <col min="5893" max="5893" width="42.6640625" style="137" customWidth="1"/>
    <col min="5894" max="5894" width="4.88671875" style="137" customWidth="1"/>
    <col min="5895" max="6145" width="11.44140625" style="137"/>
    <col min="6146" max="6146" width="4.88671875" style="137" customWidth="1"/>
    <col min="6147" max="6147" width="30.88671875" style="137" customWidth="1"/>
    <col min="6148" max="6148" width="84.44140625" style="137" customWidth="1"/>
    <col min="6149" max="6149" width="42.6640625" style="137" customWidth="1"/>
    <col min="6150" max="6150" width="4.88671875" style="137" customWidth="1"/>
    <col min="6151" max="6401" width="11.44140625" style="137"/>
    <col min="6402" max="6402" width="4.88671875" style="137" customWidth="1"/>
    <col min="6403" max="6403" width="30.88671875" style="137" customWidth="1"/>
    <col min="6404" max="6404" width="84.44140625" style="137" customWidth="1"/>
    <col min="6405" max="6405" width="42.6640625" style="137" customWidth="1"/>
    <col min="6406" max="6406" width="4.88671875" style="137" customWidth="1"/>
    <col min="6407" max="6657" width="11.44140625" style="137"/>
    <col min="6658" max="6658" width="4.88671875" style="137" customWidth="1"/>
    <col min="6659" max="6659" width="30.88671875" style="137" customWidth="1"/>
    <col min="6660" max="6660" width="84.44140625" style="137" customWidth="1"/>
    <col min="6661" max="6661" width="42.6640625" style="137" customWidth="1"/>
    <col min="6662" max="6662" width="4.88671875" style="137" customWidth="1"/>
    <col min="6663" max="6913" width="11.44140625" style="137"/>
    <col min="6914" max="6914" width="4.88671875" style="137" customWidth="1"/>
    <col min="6915" max="6915" width="30.88671875" style="137" customWidth="1"/>
    <col min="6916" max="6916" width="84.44140625" style="137" customWidth="1"/>
    <col min="6917" max="6917" width="42.6640625" style="137" customWidth="1"/>
    <col min="6918" max="6918" width="4.88671875" style="137" customWidth="1"/>
    <col min="6919" max="7169" width="11.44140625" style="137"/>
    <col min="7170" max="7170" width="4.88671875" style="137" customWidth="1"/>
    <col min="7171" max="7171" width="30.88671875" style="137" customWidth="1"/>
    <col min="7172" max="7172" width="84.44140625" style="137" customWidth="1"/>
    <col min="7173" max="7173" width="42.6640625" style="137" customWidth="1"/>
    <col min="7174" max="7174" width="4.88671875" style="137" customWidth="1"/>
    <col min="7175" max="7425" width="11.44140625" style="137"/>
    <col min="7426" max="7426" width="4.88671875" style="137" customWidth="1"/>
    <col min="7427" max="7427" width="30.88671875" style="137" customWidth="1"/>
    <col min="7428" max="7428" width="84.44140625" style="137" customWidth="1"/>
    <col min="7429" max="7429" width="42.6640625" style="137" customWidth="1"/>
    <col min="7430" max="7430" width="4.88671875" style="137" customWidth="1"/>
    <col min="7431" max="7681" width="11.44140625" style="137"/>
    <col min="7682" max="7682" width="4.88671875" style="137" customWidth="1"/>
    <col min="7683" max="7683" width="30.88671875" style="137" customWidth="1"/>
    <col min="7684" max="7684" width="84.44140625" style="137" customWidth="1"/>
    <col min="7685" max="7685" width="42.6640625" style="137" customWidth="1"/>
    <col min="7686" max="7686" width="4.88671875" style="137" customWidth="1"/>
    <col min="7687" max="7937" width="11.44140625" style="137"/>
    <col min="7938" max="7938" width="4.88671875" style="137" customWidth="1"/>
    <col min="7939" max="7939" width="30.88671875" style="137" customWidth="1"/>
    <col min="7940" max="7940" width="84.44140625" style="137" customWidth="1"/>
    <col min="7941" max="7941" width="42.6640625" style="137" customWidth="1"/>
    <col min="7942" max="7942" width="4.88671875" style="137" customWidth="1"/>
    <col min="7943" max="8193" width="11.44140625" style="137"/>
    <col min="8194" max="8194" width="4.88671875" style="137" customWidth="1"/>
    <col min="8195" max="8195" width="30.88671875" style="137" customWidth="1"/>
    <col min="8196" max="8196" width="84.44140625" style="137" customWidth="1"/>
    <col min="8197" max="8197" width="42.6640625" style="137" customWidth="1"/>
    <col min="8198" max="8198" width="4.88671875" style="137" customWidth="1"/>
    <col min="8199" max="8449" width="11.44140625" style="137"/>
    <col min="8450" max="8450" width="4.88671875" style="137" customWidth="1"/>
    <col min="8451" max="8451" width="30.88671875" style="137" customWidth="1"/>
    <col min="8452" max="8452" width="84.44140625" style="137" customWidth="1"/>
    <col min="8453" max="8453" width="42.6640625" style="137" customWidth="1"/>
    <col min="8454" max="8454" width="4.88671875" style="137" customWidth="1"/>
    <col min="8455" max="8705" width="11.44140625" style="137"/>
    <col min="8706" max="8706" width="4.88671875" style="137" customWidth="1"/>
    <col min="8707" max="8707" width="30.88671875" style="137" customWidth="1"/>
    <col min="8708" max="8708" width="84.44140625" style="137" customWidth="1"/>
    <col min="8709" max="8709" width="42.6640625" style="137" customWidth="1"/>
    <col min="8710" max="8710" width="4.88671875" style="137" customWidth="1"/>
    <col min="8711" max="8961" width="11.44140625" style="137"/>
    <col min="8962" max="8962" width="4.88671875" style="137" customWidth="1"/>
    <col min="8963" max="8963" width="30.88671875" style="137" customWidth="1"/>
    <col min="8964" max="8964" width="84.44140625" style="137" customWidth="1"/>
    <col min="8965" max="8965" width="42.6640625" style="137" customWidth="1"/>
    <col min="8966" max="8966" width="4.88671875" style="137" customWidth="1"/>
    <col min="8967" max="9217" width="11.44140625" style="137"/>
    <col min="9218" max="9218" width="4.88671875" style="137" customWidth="1"/>
    <col min="9219" max="9219" width="30.88671875" style="137" customWidth="1"/>
    <col min="9220" max="9220" width="84.44140625" style="137" customWidth="1"/>
    <col min="9221" max="9221" width="42.6640625" style="137" customWidth="1"/>
    <col min="9222" max="9222" width="4.88671875" style="137" customWidth="1"/>
    <col min="9223" max="9473" width="11.44140625" style="137"/>
    <col min="9474" max="9474" width="4.88671875" style="137" customWidth="1"/>
    <col min="9475" max="9475" width="30.88671875" style="137" customWidth="1"/>
    <col min="9476" max="9476" width="84.44140625" style="137" customWidth="1"/>
    <col min="9477" max="9477" width="42.6640625" style="137" customWidth="1"/>
    <col min="9478" max="9478" width="4.88671875" style="137" customWidth="1"/>
    <col min="9479" max="9729" width="11.44140625" style="137"/>
    <col min="9730" max="9730" width="4.88671875" style="137" customWidth="1"/>
    <col min="9731" max="9731" width="30.88671875" style="137" customWidth="1"/>
    <col min="9732" max="9732" width="84.44140625" style="137" customWidth="1"/>
    <col min="9733" max="9733" width="42.6640625" style="137" customWidth="1"/>
    <col min="9734" max="9734" width="4.88671875" style="137" customWidth="1"/>
    <col min="9735" max="9985" width="11.44140625" style="137"/>
    <col min="9986" max="9986" width="4.88671875" style="137" customWidth="1"/>
    <col min="9987" max="9987" width="30.88671875" style="137" customWidth="1"/>
    <col min="9988" max="9988" width="84.44140625" style="137" customWidth="1"/>
    <col min="9989" max="9989" width="42.6640625" style="137" customWidth="1"/>
    <col min="9990" max="9990" width="4.88671875" style="137" customWidth="1"/>
    <col min="9991" max="10241" width="11.44140625" style="137"/>
    <col min="10242" max="10242" width="4.88671875" style="137" customWidth="1"/>
    <col min="10243" max="10243" width="30.88671875" style="137" customWidth="1"/>
    <col min="10244" max="10244" width="84.44140625" style="137" customWidth="1"/>
    <col min="10245" max="10245" width="42.6640625" style="137" customWidth="1"/>
    <col min="10246" max="10246" width="4.88671875" style="137" customWidth="1"/>
    <col min="10247" max="10497" width="11.44140625" style="137"/>
    <col min="10498" max="10498" width="4.88671875" style="137" customWidth="1"/>
    <col min="10499" max="10499" width="30.88671875" style="137" customWidth="1"/>
    <col min="10500" max="10500" width="84.44140625" style="137" customWidth="1"/>
    <col min="10501" max="10501" width="42.6640625" style="137" customWidth="1"/>
    <col min="10502" max="10502" width="4.88671875" style="137" customWidth="1"/>
    <col min="10503" max="10753" width="11.44140625" style="137"/>
    <col min="10754" max="10754" width="4.88671875" style="137" customWidth="1"/>
    <col min="10755" max="10755" width="30.88671875" style="137" customWidth="1"/>
    <col min="10756" max="10756" width="84.44140625" style="137" customWidth="1"/>
    <col min="10757" max="10757" width="42.6640625" style="137" customWidth="1"/>
    <col min="10758" max="10758" width="4.88671875" style="137" customWidth="1"/>
    <col min="10759" max="11009" width="11.44140625" style="137"/>
    <col min="11010" max="11010" width="4.88671875" style="137" customWidth="1"/>
    <col min="11011" max="11011" width="30.88671875" style="137" customWidth="1"/>
    <col min="11012" max="11012" width="84.44140625" style="137" customWidth="1"/>
    <col min="11013" max="11013" width="42.6640625" style="137" customWidth="1"/>
    <col min="11014" max="11014" width="4.88671875" style="137" customWidth="1"/>
    <col min="11015" max="11265" width="11.44140625" style="137"/>
    <col min="11266" max="11266" width="4.88671875" style="137" customWidth="1"/>
    <col min="11267" max="11267" width="30.88671875" style="137" customWidth="1"/>
    <col min="11268" max="11268" width="84.44140625" style="137" customWidth="1"/>
    <col min="11269" max="11269" width="42.6640625" style="137" customWidth="1"/>
    <col min="11270" max="11270" width="4.88671875" style="137" customWidth="1"/>
    <col min="11271" max="11521" width="11.44140625" style="137"/>
    <col min="11522" max="11522" width="4.88671875" style="137" customWidth="1"/>
    <col min="11523" max="11523" width="30.88671875" style="137" customWidth="1"/>
    <col min="11524" max="11524" width="84.44140625" style="137" customWidth="1"/>
    <col min="11525" max="11525" width="42.6640625" style="137" customWidth="1"/>
    <col min="11526" max="11526" width="4.88671875" style="137" customWidth="1"/>
    <col min="11527" max="11777" width="11.44140625" style="137"/>
    <col min="11778" max="11778" width="4.88671875" style="137" customWidth="1"/>
    <col min="11779" max="11779" width="30.88671875" style="137" customWidth="1"/>
    <col min="11780" max="11780" width="84.44140625" style="137" customWidth="1"/>
    <col min="11781" max="11781" width="42.6640625" style="137" customWidth="1"/>
    <col min="11782" max="11782" width="4.88671875" style="137" customWidth="1"/>
    <col min="11783" max="12033" width="11.44140625" style="137"/>
    <col min="12034" max="12034" width="4.88671875" style="137" customWidth="1"/>
    <col min="12035" max="12035" width="30.88671875" style="137" customWidth="1"/>
    <col min="12036" max="12036" width="84.44140625" style="137" customWidth="1"/>
    <col min="12037" max="12037" width="42.6640625" style="137" customWidth="1"/>
    <col min="12038" max="12038" width="4.88671875" style="137" customWidth="1"/>
    <col min="12039" max="12289" width="11.44140625" style="137"/>
    <col min="12290" max="12290" width="4.88671875" style="137" customWidth="1"/>
    <col min="12291" max="12291" width="30.88671875" style="137" customWidth="1"/>
    <col min="12292" max="12292" width="84.44140625" style="137" customWidth="1"/>
    <col min="12293" max="12293" width="42.6640625" style="137" customWidth="1"/>
    <col min="12294" max="12294" width="4.88671875" style="137" customWidth="1"/>
    <col min="12295" max="12545" width="11.44140625" style="137"/>
    <col min="12546" max="12546" width="4.88671875" style="137" customWidth="1"/>
    <col min="12547" max="12547" width="30.88671875" style="137" customWidth="1"/>
    <col min="12548" max="12548" width="84.44140625" style="137" customWidth="1"/>
    <col min="12549" max="12549" width="42.6640625" style="137" customWidth="1"/>
    <col min="12550" max="12550" width="4.88671875" style="137" customWidth="1"/>
    <col min="12551" max="12801" width="11.44140625" style="137"/>
    <col min="12802" max="12802" width="4.88671875" style="137" customWidth="1"/>
    <col min="12803" max="12803" width="30.88671875" style="137" customWidth="1"/>
    <col min="12804" max="12804" width="84.44140625" style="137" customWidth="1"/>
    <col min="12805" max="12805" width="42.6640625" style="137" customWidth="1"/>
    <col min="12806" max="12806" width="4.88671875" style="137" customWidth="1"/>
    <col min="12807" max="13057" width="11.44140625" style="137"/>
    <col min="13058" max="13058" width="4.88671875" style="137" customWidth="1"/>
    <col min="13059" max="13059" width="30.88671875" style="137" customWidth="1"/>
    <col min="13060" max="13060" width="84.44140625" style="137" customWidth="1"/>
    <col min="13061" max="13061" width="42.6640625" style="137" customWidth="1"/>
    <col min="13062" max="13062" width="4.88671875" style="137" customWidth="1"/>
    <col min="13063" max="13313" width="11.44140625" style="137"/>
    <col min="13314" max="13314" width="4.88671875" style="137" customWidth="1"/>
    <col min="13315" max="13315" width="30.88671875" style="137" customWidth="1"/>
    <col min="13316" max="13316" width="84.44140625" style="137" customWidth="1"/>
    <col min="13317" max="13317" width="42.6640625" style="137" customWidth="1"/>
    <col min="13318" max="13318" width="4.88671875" style="137" customWidth="1"/>
    <col min="13319" max="13569" width="11.44140625" style="137"/>
    <col min="13570" max="13570" width="4.88671875" style="137" customWidth="1"/>
    <col min="13571" max="13571" width="30.88671875" style="137" customWidth="1"/>
    <col min="13572" max="13572" width="84.44140625" style="137" customWidth="1"/>
    <col min="13573" max="13573" width="42.6640625" style="137" customWidth="1"/>
    <col min="13574" max="13574" width="4.88671875" style="137" customWidth="1"/>
    <col min="13575" max="13825" width="11.44140625" style="137"/>
    <col min="13826" max="13826" width="4.88671875" style="137" customWidth="1"/>
    <col min="13827" max="13827" width="30.88671875" style="137" customWidth="1"/>
    <col min="13828" max="13828" width="84.44140625" style="137" customWidth="1"/>
    <col min="13829" max="13829" width="42.6640625" style="137" customWidth="1"/>
    <col min="13830" max="13830" width="4.88671875" style="137" customWidth="1"/>
    <col min="13831" max="14081" width="11.44140625" style="137"/>
    <col min="14082" max="14082" width="4.88671875" style="137" customWidth="1"/>
    <col min="14083" max="14083" width="30.88671875" style="137" customWidth="1"/>
    <col min="14084" max="14084" width="84.44140625" style="137" customWidth="1"/>
    <col min="14085" max="14085" width="42.6640625" style="137" customWidth="1"/>
    <col min="14086" max="14086" width="4.88671875" style="137" customWidth="1"/>
    <col min="14087" max="14337" width="11.44140625" style="137"/>
    <col min="14338" max="14338" width="4.88671875" style="137" customWidth="1"/>
    <col min="14339" max="14339" width="30.88671875" style="137" customWidth="1"/>
    <col min="14340" max="14340" width="84.44140625" style="137" customWidth="1"/>
    <col min="14341" max="14341" width="42.6640625" style="137" customWidth="1"/>
    <col min="14342" max="14342" width="4.88671875" style="137" customWidth="1"/>
    <col min="14343" max="14593" width="11.44140625" style="137"/>
    <col min="14594" max="14594" width="4.88671875" style="137" customWidth="1"/>
    <col min="14595" max="14595" width="30.88671875" style="137" customWidth="1"/>
    <col min="14596" max="14596" width="84.44140625" style="137" customWidth="1"/>
    <col min="14597" max="14597" width="42.6640625" style="137" customWidth="1"/>
    <col min="14598" max="14598" width="4.88671875" style="137" customWidth="1"/>
    <col min="14599" max="14849" width="11.44140625" style="137"/>
    <col min="14850" max="14850" width="4.88671875" style="137" customWidth="1"/>
    <col min="14851" max="14851" width="30.88671875" style="137" customWidth="1"/>
    <col min="14852" max="14852" width="84.44140625" style="137" customWidth="1"/>
    <col min="14853" max="14853" width="42.6640625" style="137" customWidth="1"/>
    <col min="14854" max="14854" width="4.88671875" style="137" customWidth="1"/>
    <col min="14855" max="15105" width="11.44140625" style="137"/>
    <col min="15106" max="15106" width="4.88671875" style="137" customWidth="1"/>
    <col min="15107" max="15107" width="30.88671875" style="137" customWidth="1"/>
    <col min="15108" max="15108" width="84.44140625" style="137" customWidth="1"/>
    <col min="15109" max="15109" width="42.6640625" style="137" customWidth="1"/>
    <col min="15110" max="15110" width="4.88671875" style="137" customWidth="1"/>
    <col min="15111" max="15361" width="11.44140625" style="137"/>
    <col min="15362" max="15362" width="4.88671875" style="137" customWidth="1"/>
    <col min="15363" max="15363" width="30.88671875" style="137" customWidth="1"/>
    <col min="15364" max="15364" width="84.44140625" style="137" customWidth="1"/>
    <col min="15365" max="15365" width="42.6640625" style="137" customWidth="1"/>
    <col min="15366" max="15366" width="4.88671875" style="137" customWidth="1"/>
    <col min="15367" max="15617" width="11.44140625" style="137"/>
    <col min="15618" max="15618" width="4.88671875" style="137" customWidth="1"/>
    <col min="15619" max="15619" width="30.88671875" style="137" customWidth="1"/>
    <col min="15620" max="15620" width="84.44140625" style="137" customWidth="1"/>
    <col min="15621" max="15621" width="42.6640625" style="137" customWidth="1"/>
    <col min="15622" max="15622" width="4.88671875" style="137" customWidth="1"/>
    <col min="15623" max="15873" width="11.44140625" style="137"/>
    <col min="15874" max="15874" width="4.88671875" style="137" customWidth="1"/>
    <col min="15875" max="15875" width="30.88671875" style="137" customWidth="1"/>
    <col min="15876" max="15876" width="84.44140625" style="137" customWidth="1"/>
    <col min="15877" max="15877" width="42.6640625" style="137" customWidth="1"/>
    <col min="15878" max="15878" width="4.88671875" style="137" customWidth="1"/>
    <col min="15879" max="16129" width="11.44140625" style="137"/>
    <col min="16130" max="16130" width="4.88671875" style="137" customWidth="1"/>
    <col min="16131" max="16131" width="30.88671875" style="137" customWidth="1"/>
    <col min="16132" max="16132" width="84.44140625" style="137" customWidth="1"/>
    <col min="16133" max="16133" width="42.6640625" style="137" customWidth="1"/>
    <col min="16134" max="16134" width="4.88671875" style="137" customWidth="1"/>
    <col min="16135" max="16384" width="11.44140625" style="137"/>
  </cols>
  <sheetData>
    <row r="2" spans="2:9" s="132" customFormat="1" ht="12">
      <c r="C2" s="579" t="s">
        <v>393</v>
      </c>
      <c r="D2" s="579"/>
      <c r="E2" s="579"/>
      <c r="F2" s="579"/>
    </row>
    <row r="3" spans="2:9" s="132" customFormat="1" ht="12">
      <c r="C3" s="579" t="s">
        <v>408</v>
      </c>
      <c r="D3" s="579"/>
      <c r="E3" s="579"/>
      <c r="F3" s="579"/>
    </row>
    <row r="4" spans="2:9" s="132" customFormat="1" ht="12">
      <c r="C4" s="579" t="s">
        <v>1</v>
      </c>
      <c r="D4" s="579"/>
      <c r="E4" s="579"/>
      <c r="F4" s="579"/>
    </row>
    <row r="5" spans="2:9" ht="12">
      <c r="B5" s="133"/>
      <c r="C5" s="134" t="s">
        <v>4</v>
      </c>
      <c r="D5" s="445" t="s">
        <v>422</v>
      </c>
      <c r="E5" s="445"/>
      <c r="F5" s="135"/>
      <c r="G5" s="136"/>
      <c r="H5" s="136"/>
      <c r="I5" s="136"/>
    </row>
    <row r="6" spans="2:9" ht="12">
      <c r="B6" s="133"/>
      <c r="C6" s="138"/>
      <c r="D6" s="139"/>
      <c r="E6" s="139"/>
      <c r="F6" s="140"/>
    </row>
    <row r="7" spans="2:9" s="143" customFormat="1">
      <c r="B7" s="141"/>
      <c r="C7" s="142"/>
      <c r="D7" s="141"/>
      <c r="E7" s="141"/>
      <c r="F7" s="142"/>
    </row>
    <row r="8" spans="2:9" s="146" customFormat="1" ht="12">
      <c r="B8" s="578" t="s">
        <v>390</v>
      </c>
      <c r="C8" s="496"/>
      <c r="D8" s="144" t="s">
        <v>394</v>
      </c>
      <c r="E8" s="144" t="s">
        <v>392</v>
      </c>
      <c r="F8" s="145"/>
    </row>
    <row r="9" spans="2:9">
      <c r="B9" s="147"/>
      <c r="C9" s="148"/>
      <c r="D9" s="149" t="s">
        <v>431</v>
      </c>
      <c r="E9" s="150">
        <v>3216182</v>
      </c>
      <c r="F9" s="151"/>
    </row>
    <row r="10" spans="2:9">
      <c r="B10" s="147"/>
      <c r="C10" s="148"/>
      <c r="D10" s="149" t="s">
        <v>432</v>
      </c>
      <c r="E10" s="150">
        <v>11090970</v>
      </c>
      <c r="F10" s="151"/>
    </row>
    <row r="11" spans="2:9">
      <c r="B11" s="147"/>
      <c r="C11" s="148"/>
      <c r="D11" s="149"/>
      <c r="E11" s="150">
        <v>0</v>
      </c>
      <c r="F11" s="151"/>
    </row>
    <row r="12" spans="2:9">
      <c r="B12" s="147"/>
      <c r="C12" s="148"/>
      <c r="D12" s="149"/>
      <c r="E12" s="150">
        <v>0</v>
      </c>
      <c r="F12" s="151"/>
    </row>
    <row r="13" spans="2:9">
      <c r="B13" s="147"/>
      <c r="C13" s="148"/>
      <c r="D13" s="149"/>
      <c r="E13" s="150">
        <v>0</v>
      </c>
      <c r="F13" s="151"/>
    </row>
    <row r="14" spans="2:9">
      <c r="B14" s="147"/>
      <c r="C14" s="148"/>
      <c r="D14" s="149"/>
      <c r="E14" s="150">
        <v>0</v>
      </c>
      <c r="F14" s="151"/>
    </row>
    <row r="15" spans="2:9">
      <c r="B15" s="147"/>
      <c r="C15" s="148"/>
      <c r="D15" s="149"/>
      <c r="E15" s="150">
        <v>0</v>
      </c>
      <c r="F15" s="151"/>
    </row>
    <row r="16" spans="2:9">
      <c r="B16" s="147"/>
      <c r="C16" s="148"/>
      <c r="D16" s="149"/>
      <c r="E16" s="150">
        <v>0</v>
      </c>
      <c r="F16" s="151"/>
    </row>
    <row r="17" spans="2:6">
      <c r="B17" s="152"/>
      <c r="C17" s="153"/>
      <c r="D17" s="149"/>
      <c r="E17" s="150">
        <v>0</v>
      </c>
      <c r="F17" s="151"/>
    </row>
    <row r="18" spans="2:6">
      <c r="B18" s="152"/>
      <c r="C18" s="153"/>
      <c r="D18" s="149"/>
      <c r="E18" s="150">
        <v>0</v>
      </c>
      <c r="F18" s="151"/>
    </row>
    <row r="19" spans="2:6">
      <c r="B19" s="152"/>
      <c r="C19" s="153"/>
      <c r="D19" s="149"/>
      <c r="E19" s="150">
        <v>0</v>
      </c>
      <c r="F19" s="151"/>
    </row>
    <row r="20" spans="2:6">
      <c r="B20" s="152"/>
      <c r="C20" s="153"/>
      <c r="D20" s="149"/>
      <c r="E20" s="150">
        <v>0</v>
      </c>
      <c r="F20" s="151"/>
    </row>
    <row r="21" spans="2:6">
      <c r="B21" s="152"/>
      <c r="C21" s="153"/>
      <c r="D21" s="149"/>
      <c r="E21" s="150">
        <v>0</v>
      </c>
      <c r="F21" s="151"/>
    </row>
    <row r="22" spans="2:6">
      <c r="B22" s="152"/>
      <c r="C22" s="153"/>
      <c r="D22" s="149"/>
      <c r="E22" s="150">
        <v>0</v>
      </c>
      <c r="F22" s="151"/>
    </row>
    <row r="23" spans="2:6">
      <c r="B23" s="152"/>
      <c r="C23" s="153"/>
      <c r="D23" s="149"/>
      <c r="E23" s="150">
        <v>0</v>
      </c>
      <c r="F23" s="151"/>
    </row>
    <row r="24" spans="2:6">
      <c r="B24" s="152"/>
      <c r="C24" s="153"/>
      <c r="D24" s="149"/>
      <c r="E24" s="150">
        <v>0</v>
      </c>
      <c r="F24" s="151"/>
    </row>
    <row r="25" spans="2:6">
      <c r="B25" s="152"/>
      <c r="C25" s="153"/>
      <c r="D25" s="149"/>
      <c r="E25" s="150">
        <v>0</v>
      </c>
      <c r="F25" s="151"/>
    </row>
    <row r="26" spans="2:6">
      <c r="B26" s="152"/>
      <c r="C26" s="153"/>
      <c r="D26" s="149"/>
      <c r="E26" s="150">
        <v>0</v>
      </c>
      <c r="F26" s="151"/>
    </row>
    <row r="27" spans="2:6">
      <c r="B27" s="152"/>
      <c r="C27" s="153"/>
      <c r="D27" s="149"/>
      <c r="E27" s="150">
        <v>0</v>
      </c>
      <c r="F27" s="151"/>
    </row>
    <row r="28" spans="2:6">
      <c r="B28" s="152"/>
      <c r="C28" s="153"/>
      <c r="D28" s="149"/>
      <c r="E28" s="150">
        <v>0</v>
      </c>
      <c r="F28" s="151"/>
    </row>
    <row r="29" spans="2:6">
      <c r="B29" s="152"/>
      <c r="C29" s="153"/>
      <c r="D29" s="149"/>
      <c r="E29" s="150">
        <v>0</v>
      </c>
      <c r="F29" s="151"/>
    </row>
    <row r="30" spans="2:6">
      <c r="B30" s="152"/>
      <c r="C30" s="153"/>
      <c r="D30" s="149"/>
      <c r="E30" s="150">
        <v>0</v>
      </c>
      <c r="F30" s="151"/>
    </row>
    <row r="31" spans="2:6">
      <c r="B31" s="147"/>
      <c r="C31" s="148"/>
      <c r="D31" s="149"/>
      <c r="E31" s="150">
        <v>0</v>
      </c>
      <c r="F31" s="151"/>
    </row>
    <row r="32" spans="2:6">
      <c r="B32" s="147"/>
      <c r="C32" s="148"/>
      <c r="D32" s="149"/>
      <c r="E32" s="150">
        <v>0</v>
      </c>
      <c r="F32" s="151"/>
    </row>
    <row r="33" spans="2:10">
      <c r="B33" s="147"/>
      <c r="C33" s="148"/>
      <c r="D33" s="149"/>
      <c r="E33" s="150">
        <v>0</v>
      </c>
      <c r="F33" s="151"/>
    </row>
    <row r="34" spans="2:10">
      <c r="B34" s="147"/>
      <c r="C34" s="148"/>
      <c r="D34" s="149"/>
      <c r="E34" s="150">
        <v>0</v>
      </c>
      <c r="F34" s="151"/>
    </row>
    <row r="35" spans="2:10">
      <c r="B35" s="147"/>
      <c r="C35" s="148"/>
      <c r="D35" s="149"/>
      <c r="E35" s="150">
        <v>0</v>
      </c>
      <c r="F35" s="151"/>
    </row>
    <row r="36" spans="2:10">
      <c r="B36" s="147"/>
      <c r="C36" s="148"/>
      <c r="D36" s="149"/>
      <c r="E36" s="150">
        <v>0</v>
      </c>
      <c r="F36" s="151"/>
    </row>
    <row r="37" spans="2:10">
      <c r="B37" s="147"/>
      <c r="C37" s="148"/>
      <c r="D37" s="149"/>
      <c r="E37" s="150">
        <v>0</v>
      </c>
      <c r="F37" s="151"/>
    </row>
    <row r="38" spans="2:10">
      <c r="B38" s="147"/>
      <c r="C38" s="148"/>
      <c r="D38" s="149"/>
      <c r="E38" s="150">
        <v>0</v>
      </c>
      <c r="F38" s="151"/>
    </row>
    <row r="39" spans="2:10">
      <c r="B39" s="147"/>
      <c r="C39" s="148"/>
      <c r="D39" s="149"/>
      <c r="E39" s="150">
        <v>0</v>
      </c>
      <c r="F39" s="151"/>
    </row>
    <row r="40" spans="2:10">
      <c r="B40" s="147"/>
      <c r="C40" s="148"/>
      <c r="D40" s="149"/>
      <c r="E40" s="150">
        <v>0</v>
      </c>
      <c r="F40" s="151"/>
    </row>
    <row r="41" spans="2:10">
      <c r="B41" s="147"/>
      <c r="C41" s="148"/>
      <c r="D41" s="149"/>
      <c r="E41" s="150">
        <v>0</v>
      </c>
      <c r="F41" s="151"/>
    </row>
    <row r="42" spans="2:10">
      <c r="B42" s="147"/>
      <c r="C42" s="148"/>
      <c r="D42" s="149"/>
      <c r="E42" s="150">
        <v>0</v>
      </c>
      <c r="F42" s="151"/>
    </row>
    <row r="43" spans="2:10" ht="13.8">
      <c r="B43" s="154"/>
      <c r="C43" s="155"/>
      <c r="D43" s="156"/>
      <c r="E43" s="157"/>
      <c r="F43" s="158"/>
    </row>
    <row r="44" spans="2:10">
      <c r="B44" s="159"/>
      <c r="C44" s="160"/>
      <c r="D44" s="575"/>
      <c r="E44" s="576"/>
      <c r="F44" s="576"/>
    </row>
    <row r="45" spans="2:10">
      <c r="B45" s="161"/>
      <c r="C45" s="161"/>
      <c r="D45" s="161"/>
      <c r="F45" s="162"/>
      <c r="G45" s="162"/>
      <c r="H45" s="161"/>
      <c r="I45" s="161"/>
      <c r="J45" s="161"/>
    </row>
  </sheetData>
  <mergeCells count="6">
    <mergeCell ref="D44:F44"/>
    <mergeCell ref="C2:F2"/>
    <mergeCell ref="C3:F3"/>
    <mergeCell ref="C4:F4"/>
    <mergeCell ref="D5:E5"/>
    <mergeCell ref="B8:C8"/>
  </mergeCells>
  <pageMargins left="0.7" right="0.7" top="0.75" bottom="0.75" header="0.3" footer="0.3"/>
  <pageSetup scale="6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33" sqref="B33"/>
    </sheetView>
  </sheetViews>
  <sheetFormatPr baseColWidth="10" defaultColWidth="11.44140625" defaultRowHeight="11.4"/>
  <cols>
    <col min="1" max="1" width="3.109375" style="121" customWidth="1"/>
    <col min="2" max="2" width="46.5546875" style="121" customWidth="1"/>
    <col min="3" max="3" width="19.88671875" style="121" customWidth="1"/>
    <col min="4" max="4" width="19.6640625" style="121" customWidth="1"/>
    <col min="5" max="5" width="5.109375" style="122" customWidth="1"/>
    <col min="6" max="16384" width="11.44140625" style="121"/>
  </cols>
  <sheetData>
    <row r="1" spans="1:4" ht="12" thickBot="1">
      <c r="A1" s="122"/>
      <c r="B1" s="122"/>
      <c r="C1" s="122"/>
      <c r="D1" s="122"/>
    </row>
    <row r="2" spans="1:4" ht="12">
      <c r="A2" s="122"/>
      <c r="B2" s="580" t="s">
        <v>408</v>
      </c>
      <c r="C2" s="581"/>
      <c r="D2" s="582"/>
    </row>
    <row r="3" spans="1:4" ht="12">
      <c r="A3" s="122"/>
      <c r="B3" s="583" t="s">
        <v>419</v>
      </c>
      <c r="C3" s="584"/>
      <c r="D3" s="585"/>
    </row>
    <row r="4" spans="1:4" ht="15.75" customHeight="1" thickBot="1">
      <c r="A4" s="122"/>
      <c r="B4" s="586" t="s">
        <v>395</v>
      </c>
      <c r="C4" s="587"/>
      <c r="D4" s="588"/>
    </row>
    <row r="5" spans="1:4">
      <c r="A5" s="122"/>
      <c r="B5" s="589" t="s">
        <v>396</v>
      </c>
      <c r="C5" s="591" t="s">
        <v>397</v>
      </c>
      <c r="D5" s="592"/>
    </row>
    <row r="6" spans="1:4" ht="12" thickBot="1">
      <c r="A6" s="122"/>
      <c r="B6" s="590"/>
      <c r="C6" s="385" t="s">
        <v>398</v>
      </c>
      <c r="D6" s="386" t="s">
        <v>399</v>
      </c>
    </row>
    <row r="7" spans="1:4">
      <c r="A7" s="122"/>
      <c r="B7" s="414" t="s">
        <v>433</v>
      </c>
      <c r="C7" s="394" t="s">
        <v>437</v>
      </c>
      <c r="D7" s="387">
        <v>1559346</v>
      </c>
    </row>
    <row r="8" spans="1:4">
      <c r="A8" s="122"/>
      <c r="B8" s="415" t="s">
        <v>434</v>
      </c>
      <c r="C8" s="394" t="s">
        <v>437</v>
      </c>
      <c r="D8" s="388">
        <v>1559745</v>
      </c>
    </row>
    <row r="9" spans="1:4">
      <c r="A9" s="122"/>
      <c r="B9" s="415" t="s">
        <v>435</v>
      </c>
      <c r="C9" s="394" t="s">
        <v>437</v>
      </c>
      <c r="D9" s="388">
        <v>1559737</v>
      </c>
    </row>
    <row r="10" spans="1:4">
      <c r="A10" s="122"/>
      <c r="B10" s="415" t="s">
        <v>436</v>
      </c>
      <c r="C10" s="394" t="s">
        <v>437</v>
      </c>
      <c r="D10" s="388">
        <v>43818</v>
      </c>
    </row>
    <row r="11" spans="1:4">
      <c r="A11" s="122"/>
      <c r="B11" s="415"/>
      <c r="C11" s="388"/>
      <c r="D11" s="388"/>
    </row>
    <row r="12" spans="1:4">
      <c r="A12" s="122"/>
      <c r="B12" s="415"/>
      <c r="C12" s="388"/>
      <c r="D12" s="388"/>
    </row>
    <row r="13" spans="1:4">
      <c r="A13" s="122"/>
      <c r="B13" s="415"/>
      <c r="C13" s="388"/>
      <c r="D13" s="388"/>
    </row>
    <row r="14" spans="1:4">
      <c r="A14" s="122"/>
      <c r="B14" s="388"/>
      <c r="C14" s="388"/>
      <c r="D14" s="388"/>
    </row>
    <row r="15" spans="1:4">
      <c r="A15" s="122"/>
      <c r="B15" s="388"/>
      <c r="C15" s="388"/>
      <c r="D15" s="388"/>
    </row>
    <row r="16" spans="1:4">
      <c r="A16" s="122"/>
      <c r="B16" s="389"/>
      <c r="C16" s="389"/>
      <c r="D16" s="389"/>
    </row>
    <row r="17" spans="1:4">
      <c r="A17" s="122"/>
      <c r="B17" s="389"/>
      <c r="C17" s="389"/>
      <c r="D17" s="389"/>
    </row>
    <row r="18" spans="1:4">
      <c r="A18" s="122"/>
      <c r="B18" s="389"/>
      <c r="C18" s="389"/>
      <c r="D18" s="389"/>
    </row>
    <row r="19" spans="1:4">
      <c r="A19" s="122"/>
      <c r="B19" s="122"/>
      <c r="C19" s="122"/>
      <c r="D19" s="122"/>
    </row>
    <row r="20" spans="1:4">
      <c r="A20" s="122"/>
      <c r="B20" s="122"/>
      <c r="C20" s="122"/>
      <c r="D20" s="122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E54"/>
  <sheetViews>
    <sheetView showGridLines="0" topLeftCell="A27" workbookViewId="0">
      <selection activeCell="A22" sqref="A22:E55"/>
    </sheetView>
  </sheetViews>
  <sheetFormatPr baseColWidth="10" defaultRowHeight="14.4"/>
  <cols>
    <col min="1" max="1" width="3.5546875" customWidth="1"/>
    <col min="2" max="2" width="41.88671875" customWidth="1"/>
    <col min="6" max="6" width="45.33203125" customWidth="1"/>
    <col min="7" max="8" width="11.6640625" customWidth="1"/>
  </cols>
  <sheetData>
    <row r="2" spans="2:5">
      <c r="B2" s="512" t="s">
        <v>419</v>
      </c>
      <c r="C2" s="513"/>
      <c r="D2" s="514"/>
    </row>
    <row r="3" spans="2:5">
      <c r="B3" s="515" t="s">
        <v>438</v>
      </c>
      <c r="C3" s="516"/>
      <c r="D3" s="517"/>
    </row>
    <row r="4" spans="2:5">
      <c r="B4" s="515" t="s">
        <v>439</v>
      </c>
      <c r="C4" s="516"/>
      <c r="D4" s="517"/>
    </row>
    <row r="5" spans="2:5">
      <c r="B5" s="518" t="s">
        <v>440</v>
      </c>
      <c r="C5" s="519"/>
      <c r="D5" s="520"/>
    </row>
    <row r="6" spans="2:5">
      <c r="B6" s="420" t="s">
        <v>441</v>
      </c>
      <c r="C6" s="423"/>
      <c r="D6" s="423">
        <v>1784584</v>
      </c>
    </row>
    <row r="7" spans="2:5">
      <c r="B7" s="418" t="s">
        <v>442</v>
      </c>
      <c r="C7" s="424"/>
      <c r="D7" s="429">
        <f>SUM(C8:C12)</f>
        <v>108065</v>
      </c>
    </row>
    <row r="8" spans="2:5">
      <c r="B8" s="418" t="s">
        <v>443</v>
      </c>
      <c r="C8" s="429">
        <v>0</v>
      </c>
      <c r="D8" s="425"/>
    </row>
    <row r="9" spans="2:5" ht="20.399999999999999">
      <c r="B9" s="418" t="s">
        <v>444</v>
      </c>
      <c r="C9" s="429">
        <v>0</v>
      </c>
      <c r="D9" s="425"/>
    </row>
    <row r="10" spans="2:5">
      <c r="B10" s="418" t="s">
        <v>445</v>
      </c>
      <c r="C10" s="429">
        <v>0</v>
      </c>
      <c r="D10" s="425"/>
    </row>
    <row r="11" spans="2:5">
      <c r="B11" s="418" t="s">
        <v>446</v>
      </c>
      <c r="C11" s="429">
        <f>81595+26470</f>
        <v>108065</v>
      </c>
      <c r="D11" s="425"/>
    </row>
    <row r="12" spans="2:5">
      <c r="B12" s="418" t="s">
        <v>447</v>
      </c>
      <c r="C12" s="429"/>
      <c r="D12" s="425"/>
    </row>
    <row r="13" spans="2:5">
      <c r="B13" s="84"/>
      <c r="C13" s="426"/>
      <c r="D13" s="425"/>
    </row>
    <row r="14" spans="2:5">
      <c r="B14" s="418" t="s">
        <v>448</v>
      </c>
      <c r="C14" s="424"/>
      <c r="D14" s="429">
        <f>SUM(C14:C18)</f>
        <v>0</v>
      </c>
    </row>
    <row r="15" spans="2:5">
      <c r="B15" s="418" t="s">
        <v>449</v>
      </c>
      <c r="C15" s="429">
        <v>0</v>
      </c>
      <c r="D15" s="425"/>
      <c r="E15" s="421"/>
    </row>
    <row r="16" spans="2:5">
      <c r="B16" s="418" t="s">
        <v>450</v>
      </c>
      <c r="C16" s="429">
        <v>0</v>
      </c>
      <c r="D16" s="426"/>
      <c r="E16" s="421"/>
    </row>
    <row r="17" spans="2:5">
      <c r="B17" s="418" t="s">
        <v>451</v>
      </c>
      <c r="C17" s="429">
        <v>0</v>
      </c>
      <c r="D17" s="427"/>
      <c r="E17" s="421"/>
    </row>
    <row r="18" spans="2:5">
      <c r="B18" s="418" t="s">
        <v>452</v>
      </c>
      <c r="C18" s="429">
        <v>0</v>
      </c>
      <c r="D18" s="427"/>
      <c r="E18" s="421"/>
    </row>
    <row r="19" spans="2:5">
      <c r="B19" s="84"/>
      <c r="C19" s="427"/>
      <c r="D19" s="427"/>
    </row>
    <row r="20" spans="2:5">
      <c r="B20" s="422" t="s">
        <v>453</v>
      </c>
      <c r="C20" s="428"/>
      <c r="D20" s="428">
        <f>+D6+D7-D14</f>
        <v>1892649</v>
      </c>
    </row>
    <row r="21" spans="2:5">
      <c r="B21" s="84"/>
      <c r="C21" s="430"/>
      <c r="D21" s="430"/>
    </row>
    <row r="22" spans="2:5">
      <c r="B22" s="512" t="s">
        <v>419</v>
      </c>
      <c r="C22" s="513"/>
      <c r="D22" s="514"/>
    </row>
    <row r="23" spans="2:5">
      <c r="B23" s="515" t="s">
        <v>438</v>
      </c>
      <c r="C23" s="516"/>
      <c r="D23" s="517"/>
    </row>
    <row r="24" spans="2:5">
      <c r="B24" s="515" t="s">
        <v>439</v>
      </c>
      <c r="C24" s="516"/>
      <c r="D24" s="517"/>
    </row>
    <row r="25" spans="2:5">
      <c r="B25" s="518" t="s">
        <v>440</v>
      </c>
      <c r="C25" s="519"/>
      <c r="D25" s="520"/>
    </row>
    <row r="26" spans="2:5">
      <c r="B26" s="420" t="s">
        <v>454</v>
      </c>
      <c r="C26" s="423"/>
      <c r="D26" s="423">
        <v>1633594</v>
      </c>
    </row>
    <row r="27" spans="2:5">
      <c r="B27" s="418" t="s">
        <v>455</v>
      </c>
      <c r="C27" s="429"/>
      <c r="D27" s="429">
        <f>SUM(C28:C45)</f>
        <v>0</v>
      </c>
    </row>
    <row r="28" spans="2:5">
      <c r="B28" s="418" t="s">
        <v>470</v>
      </c>
      <c r="C28" s="429"/>
      <c r="D28" s="431"/>
    </row>
    <row r="29" spans="2:5">
      <c r="B29" s="418" t="s">
        <v>469</v>
      </c>
      <c r="C29" s="429"/>
      <c r="D29" s="431"/>
    </row>
    <row r="30" spans="2:5">
      <c r="B30" s="418" t="s">
        <v>468</v>
      </c>
      <c r="C30" s="429"/>
      <c r="D30" s="431"/>
    </row>
    <row r="31" spans="2:5">
      <c r="B31" s="418" t="s">
        <v>467</v>
      </c>
      <c r="C31" s="429"/>
      <c r="D31" s="431"/>
    </row>
    <row r="32" spans="2:5">
      <c r="B32" s="418" t="s">
        <v>466</v>
      </c>
      <c r="C32" s="429"/>
      <c r="D32" s="431"/>
    </row>
    <row r="33" spans="2:5">
      <c r="B33" s="418" t="s">
        <v>465</v>
      </c>
      <c r="C33" s="429"/>
      <c r="D33" s="431"/>
    </row>
    <row r="34" spans="2:5">
      <c r="B34" s="418" t="s">
        <v>456</v>
      </c>
      <c r="C34" s="429"/>
      <c r="D34" s="431"/>
      <c r="E34" s="421"/>
    </row>
    <row r="35" spans="2:5">
      <c r="B35" s="418" t="s">
        <v>457</v>
      </c>
      <c r="C35" s="429"/>
      <c r="D35" s="431"/>
      <c r="E35" s="421"/>
    </row>
    <row r="36" spans="2:5">
      <c r="B36" s="418" t="s">
        <v>458</v>
      </c>
      <c r="C36" s="429"/>
      <c r="D36" s="431"/>
      <c r="E36" s="421"/>
    </row>
    <row r="37" spans="2:5">
      <c r="B37" s="418" t="s">
        <v>459</v>
      </c>
      <c r="C37" s="429"/>
      <c r="D37" s="431"/>
      <c r="E37" s="421"/>
    </row>
    <row r="38" spans="2:5">
      <c r="B38" s="418" t="s">
        <v>461</v>
      </c>
      <c r="C38" s="429"/>
      <c r="D38" s="431"/>
      <c r="E38" s="421"/>
    </row>
    <row r="39" spans="2:5">
      <c r="B39" s="418" t="s">
        <v>460</v>
      </c>
      <c r="C39" s="429"/>
      <c r="D39" s="431"/>
    </row>
    <row r="40" spans="2:5">
      <c r="B40" s="418" t="s">
        <v>462</v>
      </c>
      <c r="C40" s="429"/>
      <c r="D40" s="431"/>
    </row>
    <row r="41" spans="2:5">
      <c r="B41" s="418" t="s">
        <v>463</v>
      </c>
      <c r="C41" s="429"/>
      <c r="D41" s="431"/>
    </row>
    <row r="42" spans="2:5">
      <c r="B42" s="418" t="s">
        <v>464</v>
      </c>
      <c r="C42" s="429"/>
      <c r="D42" s="431"/>
    </row>
    <row r="43" spans="2:5">
      <c r="B43" s="418" t="s">
        <v>471</v>
      </c>
      <c r="C43" s="429"/>
      <c r="D43" s="431"/>
    </row>
    <row r="44" spans="2:5">
      <c r="B44" s="418" t="s">
        <v>472</v>
      </c>
      <c r="C44" s="429"/>
      <c r="D44" s="431"/>
    </row>
    <row r="45" spans="2:5">
      <c r="B45" s="418"/>
      <c r="C45" s="429"/>
      <c r="D45" s="431"/>
    </row>
    <row r="46" spans="2:5">
      <c r="B46" s="418" t="s">
        <v>473</v>
      </c>
      <c r="C46" s="429"/>
      <c r="D46" s="429">
        <f>SUM(C47:C53)</f>
        <v>0</v>
      </c>
    </row>
    <row r="47" spans="2:5" ht="15" customHeight="1">
      <c r="B47" s="418" t="s">
        <v>474</v>
      </c>
      <c r="C47" s="429"/>
      <c r="D47" s="431"/>
    </row>
    <row r="48" spans="2:5">
      <c r="B48" s="418" t="s">
        <v>475</v>
      </c>
      <c r="C48" s="429"/>
      <c r="D48" s="431"/>
    </row>
    <row r="49" spans="2:4">
      <c r="B49" s="418" t="s">
        <v>476</v>
      </c>
      <c r="C49" s="429"/>
      <c r="D49" s="431"/>
    </row>
    <row r="50" spans="2:4">
      <c r="B50" s="418" t="s">
        <v>477</v>
      </c>
      <c r="C50" s="429"/>
      <c r="D50" s="431"/>
    </row>
    <row r="51" spans="2:4">
      <c r="B51" s="418" t="s">
        <v>478</v>
      </c>
      <c r="C51" s="429"/>
      <c r="D51" s="431"/>
    </row>
    <row r="52" spans="2:4">
      <c r="B52" s="418" t="s">
        <v>479</v>
      </c>
      <c r="C52" s="429"/>
      <c r="D52" s="431"/>
    </row>
    <row r="53" spans="2:4">
      <c r="B53" s="418" t="s">
        <v>480</v>
      </c>
      <c r="C53" s="419"/>
      <c r="D53" s="431"/>
    </row>
    <row r="54" spans="2:4">
      <c r="B54" s="422" t="s">
        <v>481</v>
      </c>
      <c r="C54" s="428"/>
      <c r="D54" s="428">
        <f>+D26-D27+D46</f>
        <v>1633594</v>
      </c>
    </row>
  </sheetData>
  <mergeCells count="8">
    <mergeCell ref="B22:D22"/>
    <mergeCell ref="B23:D23"/>
    <mergeCell ref="B24:D24"/>
    <mergeCell ref="B25:D25"/>
    <mergeCell ref="B2:D2"/>
    <mergeCell ref="B3:D3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4"/>
  <sheetViews>
    <sheetView topLeftCell="A40" zoomScaleNormal="100" zoomScalePageLayoutView="80" workbookViewId="0">
      <selection activeCell="P64" sqref="A64:P64"/>
    </sheetView>
  </sheetViews>
  <sheetFormatPr baseColWidth="10" defaultColWidth="11.44140625" defaultRowHeight="11.4"/>
  <cols>
    <col min="1" max="1" width="2.33203125" style="122" customWidth="1"/>
    <col min="2" max="2" width="4.5546875" style="122" customWidth="1"/>
    <col min="3" max="3" width="24.6640625" style="122" customWidth="1"/>
    <col min="4" max="4" width="40" style="122" customWidth="1"/>
    <col min="5" max="6" width="18.6640625" style="122" customWidth="1"/>
    <col min="7" max="7" width="10.6640625" style="122" customWidth="1"/>
    <col min="8" max="8" width="24.6640625" style="122" customWidth="1"/>
    <col min="9" max="9" width="29.6640625" style="229" customWidth="1"/>
    <col min="10" max="11" width="18.6640625" style="122" customWidth="1"/>
    <col min="12" max="12" width="4.5546875" style="122" customWidth="1"/>
    <col min="13" max="13" width="2.44140625" style="122" customWidth="1"/>
    <col min="14" max="16384" width="11.44140625" style="122"/>
  </cols>
  <sheetData>
    <row r="1" spans="2:12" ht="6" customHeight="1">
      <c r="B1" s="143"/>
      <c r="C1" s="137"/>
      <c r="D1" s="222"/>
      <c r="E1" s="165"/>
      <c r="F1" s="165"/>
      <c r="G1" s="222"/>
      <c r="H1" s="222"/>
      <c r="I1" s="223"/>
      <c r="J1" s="137"/>
      <c r="K1" s="137"/>
      <c r="L1" s="137"/>
    </row>
    <row r="2" spans="2:12" s="168" customFormat="1" ht="6" customHeight="1">
      <c r="D2" s="169"/>
      <c r="I2" s="224"/>
    </row>
    <row r="3" spans="2:12" ht="14.1" customHeight="1">
      <c r="B3" s="225"/>
      <c r="D3" s="444" t="s">
        <v>408</v>
      </c>
      <c r="E3" s="444"/>
      <c r="F3" s="444"/>
      <c r="G3" s="444"/>
      <c r="H3" s="444"/>
      <c r="I3" s="444"/>
      <c r="J3" s="444"/>
      <c r="K3" s="226"/>
      <c r="L3" s="226"/>
    </row>
    <row r="4" spans="2:12" ht="14.1" customHeight="1">
      <c r="B4" s="227"/>
      <c r="D4" s="444" t="s">
        <v>66</v>
      </c>
      <c r="E4" s="444"/>
      <c r="F4" s="444"/>
      <c r="G4" s="444"/>
      <c r="H4" s="444"/>
      <c r="I4" s="444"/>
      <c r="J4" s="444"/>
      <c r="K4" s="227"/>
      <c r="L4" s="227"/>
    </row>
    <row r="5" spans="2:12" ht="14.1" customHeight="1">
      <c r="B5" s="228"/>
      <c r="D5" s="444" t="s">
        <v>410</v>
      </c>
      <c r="E5" s="444"/>
      <c r="F5" s="444"/>
      <c r="G5" s="444"/>
      <c r="H5" s="444"/>
      <c r="I5" s="444"/>
      <c r="J5" s="444"/>
      <c r="K5" s="227"/>
      <c r="L5" s="227"/>
    </row>
    <row r="6" spans="2:12" ht="14.1" customHeight="1">
      <c r="B6" s="228"/>
      <c r="D6" s="444" t="s">
        <v>1</v>
      </c>
      <c r="E6" s="444"/>
      <c r="F6" s="444"/>
      <c r="G6" s="444"/>
      <c r="H6" s="444"/>
      <c r="I6" s="444"/>
      <c r="J6" s="444"/>
      <c r="K6" s="227"/>
      <c r="L6" s="227"/>
    </row>
    <row r="7" spans="2:12" ht="20.100000000000001" customHeight="1">
      <c r="B7" s="228"/>
      <c r="C7" s="174" t="s">
        <v>4</v>
      </c>
      <c r="D7" s="445" t="s">
        <v>418</v>
      </c>
      <c r="E7" s="445"/>
      <c r="F7" s="445"/>
      <c r="G7" s="445"/>
      <c r="H7" s="445"/>
      <c r="I7" s="445"/>
      <c r="J7" s="445"/>
      <c r="K7" s="163"/>
    </row>
    <row r="8" spans="2:12" ht="3" customHeight="1">
      <c r="B8" s="226"/>
      <c r="C8" s="226"/>
      <c r="D8" s="226"/>
      <c r="E8" s="226"/>
      <c r="F8" s="226"/>
      <c r="G8" s="226"/>
    </row>
    <row r="9" spans="2:12" s="168" customFormat="1" ht="3" customHeight="1">
      <c r="B9" s="228"/>
      <c r="C9" s="230"/>
      <c r="D9" s="230"/>
      <c r="E9" s="230"/>
      <c r="F9" s="230"/>
      <c r="G9" s="231"/>
      <c r="I9" s="224"/>
    </row>
    <row r="10" spans="2:12" s="168" customFormat="1" ht="3" customHeight="1">
      <c r="B10" s="232"/>
      <c r="C10" s="232"/>
      <c r="D10" s="232"/>
      <c r="E10" s="233"/>
      <c r="F10" s="233"/>
      <c r="G10" s="234"/>
      <c r="I10" s="224"/>
    </row>
    <row r="11" spans="2:12" s="168" customFormat="1" ht="20.100000000000001" customHeight="1">
      <c r="B11" s="235"/>
      <c r="C11" s="443" t="s">
        <v>76</v>
      </c>
      <c r="D11" s="443"/>
      <c r="E11" s="236" t="s">
        <v>67</v>
      </c>
      <c r="F11" s="236" t="s">
        <v>68</v>
      </c>
      <c r="G11" s="237"/>
      <c r="H11" s="443" t="s">
        <v>76</v>
      </c>
      <c r="I11" s="443"/>
      <c r="J11" s="236" t="s">
        <v>67</v>
      </c>
      <c r="K11" s="236" t="s">
        <v>68</v>
      </c>
      <c r="L11" s="238"/>
    </row>
    <row r="12" spans="2:12" ht="3" customHeight="1">
      <c r="B12" s="239"/>
      <c r="C12" s="240"/>
      <c r="D12" s="240"/>
      <c r="E12" s="241"/>
      <c r="F12" s="241"/>
      <c r="G12" s="225"/>
      <c r="H12" s="168"/>
      <c r="I12" s="224"/>
      <c r="J12" s="168"/>
      <c r="K12" s="168"/>
      <c r="L12" s="183"/>
    </row>
    <row r="13" spans="2:12" s="168" customFormat="1" ht="3" customHeight="1">
      <c r="B13" s="184"/>
      <c r="C13" s="242"/>
      <c r="D13" s="242"/>
      <c r="E13" s="243"/>
      <c r="F13" s="243"/>
      <c r="G13" s="169"/>
      <c r="I13" s="224"/>
      <c r="L13" s="183"/>
    </row>
    <row r="14" spans="2:12" ht="12">
      <c r="B14" s="244"/>
      <c r="C14" s="440" t="s">
        <v>6</v>
      </c>
      <c r="D14" s="440"/>
      <c r="E14" s="245">
        <f>E16+E26</f>
        <v>0</v>
      </c>
      <c r="F14" s="245">
        <f>F16+F26</f>
        <v>161967</v>
      </c>
      <c r="G14" s="169"/>
      <c r="H14" s="440" t="s">
        <v>7</v>
      </c>
      <c r="I14" s="440"/>
      <c r="J14" s="245">
        <f>J16+J27</f>
        <v>1010</v>
      </c>
      <c r="K14" s="245">
        <f>K16+K27</f>
        <v>1684</v>
      </c>
      <c r="L14" s="183"/>
    </row>
    <row r="15" spans="2:12" ht="12">
      <c r="B15" s="246"/>
      <c r="C15" s="188"/>
      <c r="D15" s="187"/>
      <c r="E15" s="247"/>
      <c r="F15" s="247"/>
      <c r="G15" s="169"/>
      <c r="H15" s="188"/>
      <c r="I15" s="188"/>
      <c r="J15" s="247"/>
      <c r="K15" s="247"/>
      <c r="L15" s="183"/>
    </row>
    <row r="16" spans="2:12" ht="12">
      <c r="B16" s="246"/>
      <c r="C16" s="440" t="s">
        <v>8</v>
      </c>
      <c r="D16" s="440"/>
      <c r="E16" s="245">
        <f>SUM(E18:E24)</f>
        <v>0</v>
      </c>
      <c r="F16" s="245">
        <f>SUM(F18:F24)</f>
        <v>161967</v>
      </c>
      <c r="G16" s="169"/>
      <c r="H16" s="440" t="s">
        <v>9</v>
      </c>
      <c r="I16" s="440"/>
      <c r="J16" s="245">
        <f>SUM(J18:J25)</f>
        <v>1010</v>
      </c>
      <c r="K16" s="245">
        <f>SUM(K18:K25)</f>
        <v>1684</v>
      </c>
      <c r="L16" s="183"/>
    </row>
    <row r="17" spans="2:12" ht="12">
      <c r="B17" s="246"/>
      <c r="C17" s="188"/>
      <c r="D17" s="187"/>
      <c r="E17" s="247"/>
      <c r="F17" s="247"/>
      <c r="G17" s="169"/>
      <c r="H17" s="188"/>
      <c r="I17" s="188"/>
      <c r="J17" s="247"/>
      <c r="K17" s="247"/>
      <c r="L17" s="183"/>
    </row>
    <row r="18" spans="2:12">
      <c r="B18" s="244"/>
      <c r="C18" s="439" t="s">
        <v>10</v>
      </c>
      <c r="D18" s="439"/>
      <c r="E18" s="248">
        <f>IF(ESF!E18&lt;ESF!F18,ESF!F18-ESF!E18,0)</f>
        <v>0</v>
      </c>
      <c r="F18" s="248">
        <f>IF(E18&gt;0,0,ESF!E18-ESF!F18)</f>
        <v>161087</v>
      </c>
      <c r="G18" s="169"/>
      <c r="H18" s="439" t="s">
        <v>11</v>
      </c>
      <c r="I18" s="439"/>
      <c r="J18" s="248">
        <f>IF(ESF!J18&gt;ESF!K18,ESF!J18-ESF!K18,0)</f>
        <v>0</v>
      </c>
      <c r="K18" s="248">
        <f>IF(J18&gt;0,0,ESF!K18-ESF!J18)</f>
        <v>1684</v>
      </c>
      <c r="L18" s="183"/>
    </row>
    <row r="19" spans="2:12">
      <c r="B19" s="244"/>
      <c r="C19" s="439" t="s">
        <v>12</v>
      </c>
      <c r="D19" s="439"/>
      <c r="E19" s="248">
        <f>IF(ESF!E19&lt;ESF!F19,ESF!F19-ESF!E19,0)</f>
        <v>0</v>
      </c>
      <c r="F19" s="248">
        <f>IF(E19&gt;0,0,ESF!E19-ESF!F19)</f>
        <v>880</v>
      </c>
      <c r="G19" s="169"/>
      <c r="H19" s="439" t="s">
        <v>13</v>
      </c>
      <c r="I19" s="439"/>
      <c r="J19" s="248">
        <f>IF(ESF!J19&gt;ESF!K19,ESF!J19-ESF!K19,0)</f>
        <v>0</v>
      </c>
      <c r="K19" s="248">
        <f>IF(J19&gt;0,0,ESF!K19-ESF!J19)</f>
        <v>0</v>
      </c>
      <c r="L19" s="183"/>
    </row>
    <row r="20" spans="2:12">
      <c r="B20" s="244"/>
      <c r="C20" s="439" t="s">
        <v>14</v>
      </c>
      <c r="D20" s="439"/>
      <c r="E20" s="248">
        <f>IF(ESF!E20&lt;ESF!F20,ESF!F20-ESF!E20,0)</f>
        <v>0</v>
      </c>
      <c r="F20" s="248">
        <f>IF(E20&gt;0,0,ESF!E20-ESF!F20)</f>
        <v>0</v>
      </c>
      <c r="G20" s="169"/>
      <c r="H20" s="439" t="s">
        <v>15</v>
      </c>
      <c r="I20" s="439"/>
      <c r="J20" s="248">
        <f>IF(ESF!J20&gt;ESF!K20,ESF!J20-ESF!K20,0)</f>
        <v>0</v>
      </c>
      <c r="K20" s="248">
        <f>IF(J20&gt;0,0,ESF!K20-ESF!J20)</f>
        <v>0</v>
      </c>
      <c r="L20" s="183"/>
    </row>
    <row r="21" spans="2:12">
      <c r="B21" s="244"/>
      <c r="C21" s="439" t="s">
        <v>16</v>
      </c>
      <c r="D21" s="439"/>
      <c r="E21" s="248">
        <f>IF(ESF!E21&lt;ESF!F21,ESF!F21-ESF!E21,0)</f>
        <v>0</v>
      </c>
      <c r="F21" s="248">
        <f>IF(E21&gt;0,0,ESF!E21-ESF!F21)</f>
        <v>0</v>
      </c>
      <c r="G21" s="169"/>
      <c r="H21" s="439" t="s">
        <v>17</v>
      </c>
      <c r="I21" s="439"/>
      <c r="J21" s="248">
        <f>IF(ESF!J21&gt;ESF!K21,ESF!J21-ESF!K21,0)</f>
        <v>0</v>
      </c>
      <c r="K21" s="248">
        <f>IF(J21&gt;0,0,ESF!K21-ESF!J21)</f>
        <v>0</v>
      </c>
      <c r="L21" s="183"/>
    </row>
    <row r="22" spans="2:12">
      <c r="B22" s="244"/>
      <c r="C22" s="439" t="s">
        <v>18</v>
      </c>
      <c r="D22" s="439"/>
      <c r="E22" s="248">
        <f>IF(ESF!E22&lt;ESF!F22,ESF!F22-ESF!E22,0)</f>
        <v>0</v>
      </c>
      <c r="F22" s="248">
        <f>IF(E22&gt;0,0,ESF!E22-ESF!F22)</f>
        <v>0</v>
      </c>
      <c r="G22" s="169"/>
      <c r="H22" s="439" t="s">
        <v>19</v>
      </c>
      <c r="I22" s="439"/>
      <c r="J22" s="248">
        <f>IF(ESF!J22&gt;ESF!K22,ESF!J22-ESF!K22,0)</f>
        <v>0</v>
      </c>
      <c r="K22" s="248">
        <f>IF(J22&gt;0,0,ESF!K22-ESF!J22)</f>
        <v>0</v>
      </c>
      <c r="L22" s="183"/>
    </row>
    <row r="23" spans="2:12" ht="25.5" customHeight="1">
      <c r="B23" s="244"/>
      <c r="C23" s="439" t="s">
        <v>20</v>
      </c>
      <c r="D23" s="439"/>
      <c r="E23" s="248">
        <f>IF(ESF!E23&lt;ESF!F23,ESF!F23-ESF!E23,0)</f>
        <v>0</v>
      </c>
      <c r="F23" s="248">
        <f>IF(E23&gt;0,0,ESF!E23-ESF!F23)</f>
        <v>0</v>
      </c>
      <c r="G23" s="169"/>
      <c r="H23" s="441" t="s">
        <v>21</v>
      </c>
      <c r="I23" s="441"/>
      <c r="J23" s="248">
        <f>IF(ESF!J23&gt;ESF!K23,ESF!J23-ESF!K23,0)</f>
        <v>1010</v>
      </c>
      <c r="K23" s="248">
        <f>IF(J23&gt;0,0,ESF!K23-ESF!J23)</f>
        <v>0</v>
      </c>
      <c r="L23" s="183"/>
    </row>
    <row r="24" spans="2:12">
      <c r="B24" s="244"/>
      <c r="C24" s="439" t="s">
        <v>22</v>
      </c>
      <c r="D24" s="439"/>
      <c r="E24" s="248">
        <f>IF(ESF!E24&lt;ESF!F24,ESF!F24-ESF!E24,0)</f>
        <v>0</v>
      </c>
      <c r="F24" s="248">
        <f>IF(E24&gt;0,0,ESF!E24-ESF!F24)</f>
        <v>0</v>
      </c>
      <c r="G24" s="169"/>
      <c r="H24" s="439" t="s">
        <v>23</v>
      </c>
      <c r="I24" s="439"/>
      <c r="J24" s="248">
        <f>IF(ESF!J24&gt;ESF!K24,ESF!J24-ESF!K24,0)</f>
        <v>0</v>
      </c>
      <c r="K24" s="248">
        <f>IF(J24&gt;0,0,ESF!K24-ESF!J24)</f>
        <v>0</v>
      </c>
      <c r="L24" s="183"/>
    </row>
    <row r="25" spans="2:12" ht="12">
      <c r="B25" s="246"/>
      <c r="C25" s="188"/>
      <c r="D25" s="187"/>
      <c r="E25" s="247"/>
      <c r="F25" s="247"/>
      <c r="G25" s="169"/>
      <c r="H25" s="439" t="s">
        <v>24</v>
      </c>
      <c r="I25" s="439"/>
      <c r="J25" s="248">
        <f>IF(ESF!J25&gt;ESF!K25,ESF!J25-ESF!K25,0)</f>
        <v>0</v>
      </c>
      <c r="K25" s="248">
        <f>IF(J25&gt;0,0,ESF!K25-ESF!J25)</f>
        <v>0</v>
      </c>
      <c r="L25" s="183"/>
    </row>
    <row r="26" spans="2:12" ht="12">
      <c r="B26" s="246"/>
      <c r="C26" s="440" t="s">
        <v>27</v>
      </c>
      <c r="D26" s="440"/>
      <c r="E26" s="245">
        <f>SUM(E28:E36)</f>
        <v>0</v>
      </c>
      <c r="F26" s="245">
        <f>SUM(F28:F36)</f>
        <v>0</v>
      </c>
      <c r="G26" s="169"/>
      <c r="H26" s="188"/>
      <c r="I26" s="188"/>
      <c r="J26" s="247"/>
      <c r="K26" s="247"/>
      <c r="L26" s="183"/>
    </row>
    <row r="27" spans="2:12" ht="12">
      <c r="B27" s="246"/>
      <c r="C27" s="188"/>
      <c r="D27" s="187"/>
      <c r="E27" s="247"/>
      <c r="F27" s="247"/>
      <c r="G27" s="169"/>
      <c r="H27" s="438" t="s">
        <v>28</v>
      </c>
      <c r="I27" s="438"/>
      <c r="J27" s="245">
        <f>SUM(J29:J34)</f>
        <v>0</v>
      </c>
      <c r="K27" s="245">
        <f>SUM(K29:K34)</f>
        <v>0</v>
      </c>
      <c r="L27" s="183"/>
    </row>
    <row r="28" spans="2:12" ht="12">
      <c r="B28" s="244"/>
      <c r="C28" s="439" t="s">
        <v>29</v>
      </c>
      <c r="D28" s="439"/>
      <c r="E28" s="248">
        <f>IF(ESF!E31&lt;ESF!F31,ESF!F31-ESF!E31,0)</f>
        <v>0</v>
      </c>
      <c r="F28" s="248">
        <f>IF(E28&gt;0,0,ESF!E31-ESF!F31)</f>
        <v>0</v>
      </c>
      <c r="G28" s="169"/>
      <c r="H28" s="188"/>
      <c r="I28" s="188"/>
      <c r="J28" s="247"/>
      <c r="K28" s="247"/>
      <c r="L28" s="183"/>
    </row>
    <row r="29" spans="2:12">
      <c r="B29" s="244"/>
      <c r="C29" s="439" t="s">
        <v>31</v>
      </c>
      <c r="D29" s="439"/>
      <c r="E29" s="248">
        <f>IF(ESF!E32&lt;ESF!F32,ESF!F32-ESF!E32,0)</f>
        <v>0</v>
      </c>
      <c r="F29" s="248">
        <f>IF(E29&gt;0,0,ESF!E32-ESF!F32)</f>
        <v>0</v>
      </c>
      <c r="G29" s="169"/>
      <c r="H29" s="439" t="s">
        <v>30</v>
      </c>
      <c r="I29" s="439"/>
      <c r="J29" s="248">
        <f>IF(ESF!J31&gt;ESF!K31,ESF!J31-ESF!K31,0)</f>
        <v>0</v>
      </c>
      <c r="K29" s="248">
        <f>IF(J29&gt;0,0,ESF!K31-ESF!J31)</f>
        <v>0</v>
      </c>
      <c r="L29" s="183"/>
    </row>
    <row r="30" spans="2:12">
      <c r="B30" s="244"/>
      <c r="C30" s="439" t="s">
        <v>33</v>
      </c>
      <c r="D30" s="439"/>
      <c r="E30" s="248">
        <f>IF(ESF!E33&lt;ESF!F33,ESF!F33-ESF!E33,0)</f>
        <v>0</v>
      </c>
      <c r="F30" s="248">
        <f>IF(E30&gt;0,0,ESF!E33-ESF!F33)</f>
        <v>0</v>
      </c>
      <c r="G30" s="169"/>
      <c r="H30" s="439" t="s">
        <v>32</v>
      </c>
      <c r="I30" s="439"/>
      <c r="J30" s="248">
        <f>IF(ESF!J32&gt;ESF!K32,ESF!J32-ESF!K32,0)</f>
        <v>0</v>
      </c>
      <c r="K30" s="248">
        <f>IF(J30&gt;0,0,ESF!K32-ESF!J32)</f>
        <v>0</v>
      </c>
      <c r="L30" s="183"/>
    </row>
    <row r="31" spans="2:12">
      <c r="B31" s="244"/>
      <c r="C31" s="439" t="s">
        <v>35</v>
      </c>
      <c r="D31" s="439"/>
      <c r="E31" s="248">
        <f>IF(ESF!E34&lt;ESF!F34,ESF!F34-ESF!E34,0)</f>
        <v>0</v>
      </c>
      <c r="F31" s="248">
        <f>IF(E31&gt;0,0,ESF!E34-ESF!F34)</f>
        <v>0</v>
      </c>
      <c r="G31" s="169"/>
      <c r="H31" s="439" t="s">
        <v>34</v>
      </c>
      <c r="I31" s="439"/>
      <c r="J31" s="248">
        <f>IF(ESF!J33&gt;ESF!K33,ESF!J33-ESF!K33,0)</f>
        <v>0</v>
      </c>
      <c r="K31" s="248">
        <f>IF(J31&gt;0,0,ESF!K33-ESF!J33)</f>
        <v>0</v>
      </c>
      <c r="L31" s="183"/>
    </row>
    <row r="32" spans="2:12">
      <c r="B32" s="244"/>
      <c r="C32" s="439" t="s">
        <v>37</v>
      </c>
      <c r="D32" s="439"/>
      <c r="E32" s="248">
        <f>IF(ESF!E35&lt;ESF!F35,ESF!F35-ESF!E35,0)</f>
        <v>0</v>
      </c>
      <c r="F32" s="248">
        <f>IF(E32&gt;0,0,ESF!E35-ESF!F35)</f>
        <v>0</v>
      </c>
      <c r="G32" s="169"/>
      <c r="H32" s="439" t="s">
        <v>36</v>
      </c>
      <c r="I32" s="439"/>
      <c r="J32" s="248">
        <f>IF(ESF!J34&gt;ESF!K34,ESF!J34-ESF!K34,0)</f>
        <v>0</v>
      </c>
      <c r="K32" s="248">
        <f>IF(J32&gt;0,0,ESF!K34-ESF!J34)</f>
        <v>0</v>
      </c>
      <c r="L32" s="183"/>
    </row>
    <row r="33" spans="2:12" ht="26.1" customHeight="1">
      <c r="B33" s="244"/>
      <c r="C33" s="441" t="s">
        <v>39</v>
      </c>
      <c r="D33" s="441"/>
      <c r="E33" s="248">
        <f>IF(ESF!E36&lt;ESF!F36,ESF!F36-ESF!E36,0)</f>
        <v>0</v>
      </c>
      <c r="F33" s="248">
        <f>IF(E33&gt;0,0,ESF!E36-ESF!F36)</f>
        <v>0</v>
      </c>
      <c r="G33" s="169"/>
      <c r="H33" s="441" t="s">
        <v>38</v>
      </c>
      <c r="I33" s="441"/>
      <c r="J33" s="248">
        <f>IF(ESF!J35&gt;ESF!K35,ESF!J35-ESF!K35,0)</f>
        <v>0</v>
      </c>
      <c r="K33" s="248">
        <f>IF(J33&gt;0,0,ESF!K35-ESF!J35)</f>
        <v>0</v>
      </c>
      <c r="L33" s="183"/>
    </row>
    <row r="34" spans="2:12">
      <c r="B34" s="244"/>
      <c r="C34" s="439" t="s">
        <v>41</v>
      </c>
      <c r="D34" s="439"/>
      <c r="E34" s="248">
        <f>IF(ESF!E37&lt;ESF!F37,ESF!F37-ESF!E37,0)</f>
        <v>0</v>
      </c>
      <c r="F34" s="248">
        <f>IF(E34&gt;0,0,ESF!E37-ESF!F37)</f>
        <v>0</v>
      </c>
      <c r="G34" s="169"/>
      <c r="H34" s="439" t="s">
        <v>40</v>
      </c>
      <c r="I34" s="439"/>
      <c r="J34" s="248">
        <f>IF(ESF!J36&gt;ESF!K36,ESF!J36-ESF!K36,0)</f>
        <v>0</v>
      </c>
      <c r="K34" s="248">
        <f>IF(J34&gt;0,0,ESF!K36-ESF!J36)</f>
        <v>0</v>
      </c>
      <c r="L34" s="183"/>
    </row>
    <row r="35" spans="2:12" ht="25.5" customHeight="1">
      <c r="B35" s="244"/>
      <c r="C35" s="441" t="s">
        <v>42</v>
      </c>
      <c r="D35" s="441"/>
      <c r="E35" s="248">
        <f>IF(ESF!E38&lt;ESF!F38,ESF!F38-ESF!E38,0)</f>
        <v>0</v>
      </c>
      <c r="F35" s="248">
        <f>IF(E35&gt;0,0,ESF!E38-ESF!F38)</f>
        <v>0</v>
      </c>
      <c r="G35" s="169"/>
      <c r="H35" s="188"/>
      <c r="I35" s="188"/>
      <c r="J35" s="249"/>
      <c r="K35" s="249"/>
      <c r="L35" s="183"/>
    </row>
    <row r="36" spans="2:12" ht="12">
      <c r="B36" s="244"/>
      <c r="C36" s="439" t="s">
        <v>44</v>
      </c>
      <c r="D36" s="439"/>
      <c r="E36" s="248">
        <f>IF(ESF!E39&lt;ESF!F39,ESF!F39-ESF!E39,0)</f>
        <v>0</v>
      </c>
      <c r="F36" s="248">
        <f>IF(E36&gt;0,0,ESF!E39-ESF!F39)</f>
        <v>0</v>
      </c>
      <c r="G36" s="169"/>
      <c r="H36" s="440" t="s">
        <v>47</v>
      </c>
      <c r="I36" s="440"/>
      <c r="J36" s="245">
        <f>J38+J44+J52</f>
        <v>288821</v>
      </c>
      <c r="K36" s="245">
        <f>K38+K44+K52</f>
        <v>122880</v>
      </c>
      <c r="L36" s="183"/>
    </row>
    <row r="37" spans="2:12" ht="12">
      <c r="B37" s="246"/>
      <c r="C37" s="188"/>
      <c r="D37" s="187"/>
      <c r="E37" s="249"/>
      <c r="F37" s="249"/>
      <c r="G37" s="169"/>
      <c r="H37" s="188"/>
      <c r="I37" s="188"/>
      <c r="J37" s="247"/>
      <c r="K37" s="247"/>
      <c r="L37" s="183"/>
    </row>
    <row r="38" spans="2:12" ht="12">
      <c r="B38" s="244"/>
      <c r="C38" s="168"/>
      <c r="D38" s="168"/>
      <c r="E38" s="168"/>
      <c r="F38" s="168"/>
      <c r="G38" s="169"/>
      <c r="H38" s="440" t="s">
        <v>49</v>
      </c>
      <c r="I38" s="440"/>
      <c r="J38" s="245">
        <f>SUM(J40:J42)</f>
        <v>3299</v>
      </c>
      <c r="K38" s="245">
        <f>SUM(K40:K42)</f>
        <v>0</v>
      </c>
      <c r="L38" s="183"/>
    </row>
    <row r="39" spans="2:12" ht="12">
      <c r="B39" s="246"/>
      <c r="C39" s="168"/>
      <c r="D39" s="168"/>
      <c r="E39" s="168"/>
      <c r="F39" s="168"/>
      <c r="G39" s="169"/>
      <c r="H39" s="188"/>
      <c r="I39" s="188"/>
      <c r="J39" s="247"/>
      <c r="K39" s="247"/>
      <c r="L39" s="183"/>
    </row>
    <row r="40" spans="2:12">
      <c r="B40" s="244"/>
      <c r="C40" s="168"/>
      <c r="D40" s="168"/>
      <c r="E40" s="168"/>
      <c r="F40" s="168"/>
      <c r="G40" s="169"/>
      <c r="H40" s="439" t="s">
        <v>50</v>
      </c>
      <c r="I40" s="439"/>
      <c r="J40" s="248">
        <f>IF(ESF!J46&gt;ESF!K46,ESF!J46-ESF!K46,0)</f>
        <v>0</v>
      </c>
      <c r="K40" s="248">
        <f>IF(J40&gt;0,0,ESF!K46-ESF!J46)</f>
        <v>0</v>
      </c>
      <c r="L40" s="183"/>
    </row>
    <row r="41" spans="2:12" ht="12">
      <c r="B41" s="246"/>
      <c r="C41" s="168"/>
      <c r="D41" s="168"/>
      <c r="E41" s="168"/>
      <c r="F41" s="168"/>
      <c r="G41" s="169"/>
      <c r="H41" s="439" t="s">
        <v>51</v>
      </c>
      <c r="I41" s="439"/>
      <c r="J41" s="248">
        <f>IF(ESF!J47&gt;ESF!K47,ESF!J47-ESF!K47,0)</f>
        <v>0</v>
      </c>
      <c r="K41" s="248">
        <f>IF(J41&gt;0,0,ESF!K47-ESF!J47)</f>
        <v>0</v>
      </c>
      <c r="L41" s="183"/>
    </row>
    <row r="42" spans="2:12">
      <c r="B42" s="244"/>
      <c r="C42" s="168"/>
      <c r="D42" s="168"/>
      <c r="E42" s="168"/>
      <c r="F42" s="168"/>
      <c r="G42" s="169"/>
      <c r="H42" s="439" t="s">
        <v>52</v>
      </c>
      <c r="I42" s="439"/>
      <c r="J42" s="248">
        <f>IF(ESF!J48&gt;ESF!K48,ESF!J48-ESF!K48,0)</f>
        <v>3299</v>
      </c>
      <c r="K42" s="248">
        <f>IF(J42&gt;0,0,ESF!K48-ESF!J48)</f>
        <v>0</v>
      </c>
      <c r="L42" s="183"/>
    </row>
    <row r="43" spans="2:12" ht="12">
      <c r="B43" s="244"/>
      <c r="C43" s="168"/>
      <c r="D43" s="168"/>
      <c r="E43" s="168"/>
      <c r="F43" s="168"/>
      <c r="G43" s="169"/>
      <c r="H43" s="188"/>
      <c r="I43" s="188"/>
      <c r="J43" s="247"/>
      <c r="K43" s="247"/>
      <c r="L43" s="183"/>
    </row>
    <row r="44" spans="2:12" ht="12">
      <c r="B44" s="244"/>
      <c r="C44" s="168"/>
      <c r="D44" s="168"/>
      <c r="E44" s="168"/>
      <c r="F44" s="168"/>
      <c r="G44" s="169"/>
      <c r="H44" s="440" t="s">
        <v>53</v>
      </c>
      <c r="I44" s="440"/>
      <c r="J44" s="245">
        <f>SUM(J46:J50)</f>
        <v>285522</v>
      </c>
      <c r="K44" s="245">
        <f>SUM(K46:K50)</f>
        <v>122880</v>
      </c>
      <c r="L44" s="183"/>
    </row>
    <row r="45" spans="2:12" ht="12">
      <c r="B45" s="244"/>
      <c r="C45" s="168"/>
      <c r="D45" s="168"/>
      <c r="E45" s="168"/>
      <c r="F45" s="168"/>
      <c r="G45" s="169"/>
      <c r="H45" s="188"/>
      <c r="I45" s="188"/>
      <c r="J45" s="247"/>
      <c r="K45" s="247"/>
      <c r="L45" s="183"/>
    </row>
    <row r="46" spans="2:12">
      <c r="B46" s="244"/>
      <c r="C46" s="168"/>
      <c r="D46" s="168"/>
      <c r="E46" s="168"/>
      <c r="F46" s="168"/>
      <c r="G46" s="169"/>
      <c r="H46" s="439" t="s">
        <v>54</v>
      </c>
      <c r="I46" s="439"/>
      <c r="J46" s="248">
        <f>IF(ESF!J52&gt;ESF!K52,ESF!J52-ESF!K52,0)</f>
        <v>0</v>
      </c>
      <c r="K46" s="248">
        <f>IF(J46&gt;0,0,ESF!K52-ESF!J52)</f>
        <v>122880</v>
      </c>
      <c r="L46" s="183"/>
    </row>
    <row r="47" spans="2:12">
      <c r="B47" s="244"/>
      <c r="C47" s="168"/>
      <c r="D47" s="168"/>
      <c r="E47" s="168"/>
      <c r="F47" s="168"/>
      <c r="G47" s="169"/>
      <c r="H47" s="439" t="s">
        <v>55</v>
      </c>
      <c r="I47" s="439"/>
      <c r="J47" s="248">
        <f>IF(ESF!J53&gt;ESF!K53,ESF!J53-ESF!K53,0)</f>
        <v>285522</v>
      </c>
      <c r="K47" s="248">
        <f>IF(J47&gt;0,0,ESF!K53-ESF!J53)</f>
        <v>0</v>
      </c>
      <c r="L47" s="183"/>
    </row>
    <row r="48" spans="2:12">
      <c r="B48" s="244"/>
      <c r="C48" s="168"/>
      <c r="D48" s="168"/>
      <c r="E48" s="168"/>
      <c r="F48" s="168"/>
      <c r="G48" s="169"/>
      <c r="H48" s="439" t="s">
        <v>56</v>
      </c>
      <c r="I48" s="439"/>
      <c r="J48" s="248">
        <f>IF(ESF!J54&gt;ESF!K54,ESF!J54-ESF!K54,0)</f>
        <v>0</v>
      </c>
      <c r="K48" s="248">
        <f>IF(J48&gt;0,0,ESF!K54-ESF!J54)</f>
        <v>0</v>
      </c>
      <c r="L48" s="183"/>
    </row>
    <row r="49" spans="2:12">
      <c r="B49" s="244"/>
      <c r="C49" s="168"/>
      <c r="D49" s="168"/>
      <c r="E49" s="168"/>
      <c r="F49" s="168"/>
      <c r="G49" s="169"/>
      <c r="H49" s="439" t="s">
        <v>57</v>
      </c>
      <c r="I49" s="439"/>
      <c r="J49" s="248">
        <f>IF(ESF!J55&gt;ESF!K55,ESF!J55-ESF!K55,0)</f>
        <v>0</v>
      </c>
      <c r="K49" s="248">
        <f>IF(J49&gt;0,0,ESF!K55-ESF!J55)</f>
        <v>0</v>
      </c>
      <c r="L49" s="183"/>
    </row>
    <row r="50" spans="2:12" ht="12">
      <c r="B50" s="246"/>
      <c r="C50" s="168"/>
      <c r="D50" s="168"/>
      <c r="E50" s="168"/>
      <c r="F50" s="168"/>
      <c r="G50" s="169"/>
      <c r="H50" s="439" t="s">
        <v>58</v>
      </c>
      <c r="I50" s="439"/>
      <c r="J50" s="248">
        <f>IF(ESF!J56&gt;ESF!K56,ESF!J56-ESF!K56,0)</f>
        <v>0</v>
      </c>
      <c r="K50" s="248">
        <f>IF(J50&gt;0,0,ESF!K56-ESF!J56)</f>
        <v>0</v>
      </c>
      <c r="L50" s="183"/>
    </row>
    <row r="51" spans="2:12" ht="12">
      <c r="B51" s="244"/>
      <c r="C51" s="168"/>
      <c r="D51" s="168"/>
      <c r="E51" s="168"/>
      <c r="F51" s="168"/>
      <c r="G51" s="169"/>
      <c r="H51" s="188"/>
      <c r="I51" s="188"/>
      <c r="J51" s="247"/>
      <c r="K51" s="247"/>
      <c r="L51" s="183"/>
    </row>
    <row r="52" spans="2:12" ht="26.1" customHeight="1">
      <c r="B52" s="246"/>
      <c r="C52" s="168"/>
      <c r="D52" s="168"/>
      <c r="E52" s="168"/>
      <c r="F52" s="168"/>
      <c r="G52" s="169"/>
      <c r="H52" s="440" t="s">
        <v>79</v>
      </c>
      <c r="I52" s="440"/>
      <c r="J52" s="245">
        <f>SUM(J54:J55)</f>
        <v>0</v>
      </c>
      <c r="K52" s="245">
        <f>SUM(K54:K55)</f>
        <v>0</v>
      </c>
      <c r="L52" s="183"/>
    </row>
    <row r="53" spans="2:12" ht="12">
      <c r="B53" s="244"/>
      <c r="C53" s="168"/>
      <c r="D53" s="168"/>
      <c r="E53" s="168"/>
      <c r="F53" s="168"/>
      <c r="G53" s="169"/>
      <c r="H53" s="188"/>
      <c r="I53" s="188"/>
      <c r="J53" s="247"/>
      <c r="K53" s="247"/>
      <c r="L53" s="183"/>
    </row>
    <row r="54" spans="2:12">
      <c r="B54" s="244"/>
      <c r="C54" s="168"/>
      <c r="D54" s="168"/>
      <c r="E54" s="168"/>
      <c r="F54" s="168"/>
      <c r="G54" s="169"/>
      <c r="H54" s="439" t="s">
        <v>60</v>
      </c>
      <c r="I54" s="439"/>
      <c r="J54" s="248">
        <f>IF(ESF!J60&gt;ESF!K60,ESF!J60-ESF!K60,0)</f>
        <v>0</v>
      </c>
      <c r="K54" s="248">
        <f>IF(J54&gt;0,0,ESF!K60-ESF!J60)</f>
        <v>0</v>
      </c>
      <c r="L54" s="183"/>
    </row>
    <row r="55" spans="2:12" ht="19.5" customHeight="1">
      <c r="B55" s="250"/>
      <c r="C55" s="213"/>
      <c r="D55" s="213"/>
      <c r="E55" s="213"/>
      <c r="F55" s="213"/>
      <c r="G55" s="207"/>
      <c r="H55" s="455" t="s">
        <v>61</v>
      </c>
      <c r="I55" s="455"/>
      <c r="J55" s="251">
        <f>IF(ESF!J61&gt;ESF!K61,ESF!J61-ESF!K61,0)</f>
        <v>0</v>
      </c>
      <c r="K55" s="251">
        <f>IF(J55&gt;0,0,ESF!K61-ESF!J61)</f>
        <v>0</v>
      </c>
      <c r="L55" s="209"/>
    </row>
    <row r="56" spans="2:12" ht="6" customHeight="1">
      <c r="B56" s="252"/>
      <c r="C56" s="213"/>
      <c r="D56" s="214"/>
      <c r="E56" s="215"/>
      <c r="F56" s="216"/>
      <c r="G56" s="216"/>
      <c r="H56" s="213"/>
      <c r="I56" s="253"/>
      <c r="J56" s="215"/>
      <c r="K56" s="216"/>
      <c r="L56" s="216"/>
    </row>
    <row r="57" spans="2:12" ht="6" customHeight="1">
      <c r="B57" s="168"/>
      <c r="D57" s="186"/>
      <c r="E57" s="210"/>
      <c r="F57" s="211"/>
      <c r="G57" s="211"/>
      <c r="I57" s="254"/>
      <c r="J57" s="210"/>
      <c r="K57" s="211"/>
      <c r="L57" s="211"/>
    </row>
    <row r="58" spans="2:12" ht="6" customHeight="1">
      <c r="C58" s="186"/>
      <c r="D58" s="210"/>
      <c r="E58" s="211"/>
      <c r="F58" s="211"/>
      <c r="H58" s="212"/>
      <c r="I58" s="255"/>
      <c r="J58" s="211"/>
      <c r="K58" s="211"/>
    </row>
    <row r="59" spans="2:12" ht="15" customHeight="1">
      <c r="C59" s="434" t="s">
        <v>78</v>
      </c>
      <c r="D59" s="434"/>
      <c r="E59" s="434"/>
      <c r="F59" s="434"/>
      <c r="G59" s="434"/>
      <c r="H59" s="434"/>
      <c r="I59" s="434"/>
      <c r="J59" s="434"/>
      <c r="K59" s="434"/>
    </row>
    <row r="60" spans="2:12" ht="9.75" customHeight="1">
      <c r="C60" s="186"/>
      <c r="D60" s="210"/>
      <c r="E60" s="211"/>
      <c r="F60" s="211"/>
      <c r="H60" s="212"/>
      <c r="I60" s="255"/>
      <c r="J60" s="211"/>
      <c r="K60" s="211"/>
    </row>
    <row r="61" spans="2:12" ht="50.1" customHeight="1">
      <c r="C61" s="186"/>
      <c r="D61" s="256"/>
      <c r="E61" s="257"/>
      <c r="F61" s="211"/>
      <c r="H61" s="258"/>
      <c r="I61" s="259"/>
      <c r="J61" s="211"/>
      <c r="K61" s="211"/>
    </row>
    <row r="62" spans="2:12" ht="14.1" customHeight="1">
      <c r="C62" s="218"/>
      <c r="D62" s="437" t="s">
        <v>412</v>
      </c>
      <c r="E62" s="437"/>
      <c r="F62" s="211"/>
      <c r="G62" s="211"/>
      <c r="H62" s="437" t="s">
        <v>414</v>
      </c>
      <c r="I62" s="437"/>
      <c r="J62" s="187"/>
      <c r="K62" s="211"/>
    </row>
    <row r="63" spans="2:12" ht="14.1" customHeight="1">
      <c r="C63" s="220"/>
      <c r="D63" s="432" t="s">
        <v>413</v>
      </c>
      <c r="E63" s="432"/>
      <c r="F63" s="221"/>
      <c r="G63" s="221"/>
      <c r="H63" s="432" t="s">
        <v>415</v>
      </c>
      <c r="I63" s="432"/>
      <c r="J63" s="187"/>
      <c r="K63" s="211"/>
    </row>
    <row r="64" spans="2:12">
      <c r="B64" s="205"/>
      <c r="G64" s="169"/>
    </row>
  </sheetData>
  <sheetProtection formatCells="0" selectLockedCells="1"/>
  <mergeCells count="62">
    <mergeCell ref="C11:D11"/>
    <mergeCell ref="C30:D30"/>
    <mergeCell ref="C31:D31"/>
    <mergeCell ref="D3:J3"/>
    <mergeCell ref="D4:J4"/>
    <mergeCell ref="D5:J5"/>
    <mergeCell ref="D6:J6"/>
    <mergeCell ref="H11:I11"/>
    <mergeCell ref="D7:J7"/>
    <mergeCell ref="H22:I22"/>
    <mergeCell ref="H23:I23"/>
    <mergeCell ref="H21:I21"/>
    <mergeCell ref="H20:I20"/>
    <mergeCell ref="H14:I14"/>
    <mergeCell ref="H16:I16"/>
    <mergeCell ref="H18:I18"/>
    <mergeCell ref="C36:D36"/>
    <mergeCell ref="H34:I34"/>
    <mergeCell ref="H41:I41"/>
    <mergeCell ref="H46:I46"/>
    <mergeCell ref="H25:I25"/>
    <mergeCell ref="H27:I27"/>
    <mergeCell ref="H29:I29"/>
    <mergeCell ref="H38:I38"/>
    <mergeCell ref="H40:I40"/>
    <mergeCell ref="H44:I44"/>
    <mergeCell ref="H42:I42"/>
    <mergeCell ref="H36:I36"/>
    <mergeCell ref="H30:I30"/>
    <mergeCell ref="H31:I31"/>
    <mergeCell ref="H32:I32"/>
    <mergeCell ref="C26:D26"/>
    <mergeCell ref="H47:I47"/>
    <mergeCell ref="H48:I48"/>
    <mergeCell ref="H49:I49"/>
    <mergeCell ref="H50:I50"/>
    <mergeCell ref="H52:I52"/>
    <mergeCell ref="H54:I54"/>
    <mergeCell ref="D63:E63"/>
    <mergeCell ref="H63:I63"/>
    <mergeCell ref="C59:K59"/>
    <mergeCell ref="D62:E62"/>
    <mergeCell ref="H62:I62"/>
    <mergeCell ref="H55:I55"/>
    <mergeCell ref="C35:D35"/>
    <mergeCell ref="C34:D34"/>
    <mergeCell ref="C28:D28"/>
    <mergeCell ref="C29:D29"/>
    <mergeCell ref="C32:D32"/>
    <mergeCell ref="H19:I19"/>
    <mergeCell ref="C33:D33"/>
    <mergeCell ref="C21:D21"/>
    <mergeCell ref="C22:D22"/>
    <mergeCell ref="C23:D23"/>
    <mergeCell ref="C24:D24"/>
    <mergeCell ref="H33:I33"/>
    <mergeCell ref="H24:I24"/>
    <mergeCell ref="C14:D14"/>
    <mergeCell ref="C16:D16"/>
    <mergeCell ref="C18:D18"/>
    <mergeCell ref="C19:D19"/>
    <mergeCell ref="C20:D20"/>
  </mergeCells>
  <printOptions horizontalCentered="1" verticalCentered="1"/>
  <pageMargins left="0" right="0" top="0.94488188976377963" bottom="0.59055118110236227" header="0" footer="0"/>
  <pageSetup paperSize="11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4.4"/>
  <cols>
    <col min="4" max="5" width="11.44140625" style="7"/>
  </cols>
  <sheetData>
    <row r="2" spans="1:5">
      <c r="A2" s="462" t="s">
        <v>2</v>
      </c>
      <c r="B2" s="462"/>
      <c r="C2" s="462"/>
      <c r="D2" s="462"/>
      <c r="E2" s="13" t="e">
        <f>ESF!#REF!</f>
        <v>#REF!</v>
      </c>
    </row>
    <row r="3" spans="1:5" ht="52.2">
      <c r="A3" s="462" t="s">
        <v>4</v>
      </c>
      <c r="B3" s="462"/>
      <c r="C3" s="462"/>
      <c r="D3" s="462"/>
      <c r="E3" s="13" t="str">
        <f>ESF!D7</f>
        <v xml:space="preserve">                                                                                                                                                     Fideicomiso Colegio de Historia de Tlaxcala</v>
      </c>
    </row>
    <row r="4" spans="1:5">
      <c r="A4" s="462" t="s">
        <v>3</v>
      </c>
      <c r="B4" s="462"/>
      <c r="C4" s="462"/>
      <c r="D4" s="462"/>
      <c r="E4" s="14"/>
    </row>
    <row r="5" spans="1:5">
      <c r="A5" s="462" t="s">
        <v>73</v>
      </c>
      <c r="B5" s="462"/>
      <c r="C5" s="462"/>
      <c r="D5" s="462"/>
      <c r="E5" t="s">
        <v>71</v>
      </c>
    </row>
    <row r="6" spans="1:5">
      <c r="A6" s="6"/>
      <c r="B6" s="6"/>
      <c r="C6" s="467" t="s">
        <v>5</v>
      </c>
      <c r="D6" s="467"/>
      <c r="E6" s="1">
        <v>2013</v>
      </c>
    </row>
    <row r="7" spans="1:5">
      <c r="A7" s="463" t="s">
        <v>69</v>
      </c>
      <c r="B7" s="461" t="s">
        <v>8</v>
      </c>
      <c r="C7" s="457" t="s">
        <v>10</v>
      </c>
      <c r="D7" s="457"/>
      <c r="E7" s="8">
        <f>ESF!E18</f>
        <v>2840715</v>
      </c>
    </row>
    <row r="8" spans="1:5">
      <c r="A8" s="463"/>
      <c r="B8" s="461"/>
      <c r="C8" s="457" t="s">
        <v>12</v>
      </c>
      <c r="D8" s="457"/>
      <c r="E8" s="8">
        <f>ESF!E19</f>
        <v>880</v>
      </c>
    </row>
    <row r="9" spans="1:5">
      <c r="A9" s="463"/>
      <c r="B9" s="461"/>
      <c r="C9" s="457" t="s">
        <v>14</v>
      </c>
      <c r="D9" s="457"/>
      <c r="E9" s="8">
        <f>ESF!E20</f>
        <v>0</v>
      </c>
    </row>
    <row r="10" spans="1:5">
      <c r="A10" s="463"/>
      <c r="B10" s="461"/>
      <c r="C10" s="457" t="s">
        <v>16</v>
      </c>
      <c r="D10" s="457"/>
      <c r="E10" s="8">
        <f>ESF!E21</f>
        <v>0</v>
      </c>
    </row>
    <row r="11" spans="1:5">
      <c r="A11" s="463"/>
      <c r="B11" s="461"/>
      <c r="C11" s="457" t="s">
        <v>18</v>
      </c>
      <c r="D11" s="457"/>
      <c r="E11" s="8">
        <f>ESF!E22</f>
        <v>0</v>
      </c>
    </row>
    <row r="12" spans="1:5">
      <c r="A12" s="463"/>
      <c r="B12" s="461"/>
      <c r="C12" s="457" t="s">
        <v>20</v>
      </c>
      <c r="D12" s="457"/>
      <c r="E12" s="8">
        <f>ESF!E23</f>
        <v>0</v>
      </c>
    </row>
    <row r="13" spans="1:5">
      <c r="A13" s="463"/>
      <c r="B13" s="461"/>
      <c r="C13" s="457" t="s">
        <v>22</v>
      </c>
      <c r="D13" s="457"/>
      <c r="E13" s="8">
        <f>ESF!E24</f>
        <v>0</v>
      </c>
    </row>
    <row r="14" spans="1:5" ht="15" thickBot="1">
      <c r="A14" s="463"/>
      <c r="B14" s="4"/>
      <c r="C14" s="458" t="s">
        <v>25</v>
      </c>
      <c r="D14" s="458"/>
      <c r="E14" s="9">
        <f>ESF!E26</f>
        <v>2841595</v>
      </c>
    </row>
    <row r="15" spans="1:5">
      <c r="A15" s="463"/>
      <c r="B15" s="461" t="s">
        <v>27</v>
      </c>
      <c r="C15" s="457" t="s">
        <v>29</v>
      </c>
      <c r="D15" s="457"/>
      <c r="E15" s="8">
        <f>ESF!E31</f>
        <v>0</v>
      </c>
    </row>
    <row r="16" spans="1:5">
      <c r="A16" s="463"/>
      <c r="B16" s="461"/>
      <c r="C16" s="457" t="s">
        <v>31</v>
      </c>
      <c r="D16" s="457"/>
      <c r="E16" s="8">
        <f>ESF!E32</f>
        <v>0</v>
      </c>
    </row>
    <row r="17" spans="1:5">
      <c r="A17" s="463"/>
      <c r="B17" s="461"/>
      <c r="C17" s="457" t="s">
        <v>33</v>
      </c>
      <c r="D17" s="457"/>
      <c r="E17" s="8">
        <f>ESF!E33</f>
        <v>14307152</v>
      </c>
    </row>
    <row r="18" spans="1:5">
      <c r="A18" s="463"/>
      <c r="B18" s="461"/>
      <c r="C18" s="457" t="s">
        <v>35</v>
      </c>
      <c r="D18" s="457"/>
      <c r="E18" s="8">
        <f>ESF!E34</f>
        <v>1405135</v>
      </c>
    </row>
    <row r="19" spans="1:5">
      <c r="A19" s="463"/>
      <c r="B19" s="461"/>
      <c r="C19" s="457" t="s">
        <v>37</v>
      </c>
      <c r="D19" s="457"/>
      <c r="E19" s="8">
        <f>ESF!E35</f>
        <v>0</v>
      </c>
    </row>
    <row r="20" spans="1:5">
      <c r="A20" s="463"/>
      <c r="B20" s="461"/>
      <c r="C20" s="457" t="s">
        <v>39</v>
      </c>
      <c r="D20" s="457"/>
      <c r="E20" s="8">
        <f>ESF!E36</f>
        <v>0</v>
      </c>
    </row>
    <row r="21" spans="1:5">
      <c r="A21" s="463"/>
      <c r="B21" s="461"/>
      <c r="C21" s="457" t="s">
        <v>41</v>
      </c>
      <c r="D21" s="457"/>
      <c r="E21" s="8">
        <f>ESF!E37</f>
        <v>0</v>
      </c>
    </row>
    <row r="22" spans="1:5">
      <c r="A22" s="463"/>
      <c r="B22" s="461"/>
      <c r="C22" s="457" t="s">
        <v>42</v>
      </c>
      <c r="D22" s="457"/>
      <c r="E22" s="8">
        <f>ESF!E38</f>
        <v>0</v>
      </c>
    </row>
    <row r="23" spans="1:5">
      <c r="A23" s="463"/>
      <c r="B23" s="461"/>
      <c r="C23" s="457" t="s">
        <v>44</v>
      </c>
      <c r="D23" s="457"/>
      <c r="E23" s="8">
        <f>ESF!E39</f>
        <v>0</v>
      </c>
    </row>
    <row r="24" spans="1:5" ht="15" thickBot="1">
      <c r="A24" s="463"/>
      <c r="B24" s="4"/>
      <c r="C24" s="458" t="s">
        <v>46</v>
      </c>
      <c r="D24" s="458"/>
      <c r="E24" s="9">
        <f>ESF!E41</f>
        <v>15712287</v>
      </c>
    </row>
    <row r="25" spans="1:5" ht="15" thickBot="1">
      <c r="A25" s="463"/>
      <c r="B25" s="2"/>
      <c r="C25" s="458" t="s">
        <v>48</v>
      </c>
      <c r="D25" s="458"/>
      <c r="E25" s="9">
        <f>ESF!E43</f>
        <v>18553882</v>
      </c>
    </row>
    <row r="26" spans="1:5">
      <c r="A26" s="463" t="s">
        <v>70</v>
      </c>
      <c r="B26" s="461" t="s">
        <v>9</v>
      </c>
      <c r="C26" s="457" t="s">
        <v>11</v>
      </c>
      <c r="D26" s="457"/>
      <c r="E26" s="8">
        <f>ESF!J18</f>
        <v>0</v>
      </c>
    </row>
    <row r="27" spans="1:5">
      <c r="A27" s="463"/>
      <c r="B27" s="461"/>
      <c r="C27" s="457" t="s">
        <v>13</v>
      </c>
      <c r="D27" s="457"/>
      <c r="E27" s="8">
        <f>ESF!J19</f>
        <v>0</v>
      </c>
    </row>
    <row r="28" spans="1:5">
      <c r="A28" s="463"/>
      <c r="B28" s="461"/>
      <c r="C28" s="457" t="s">
        <v>15</v>
      </c>
      <c r="D28" s="457"/>
      <c r="E28" s="8">
        <f>ESF!J20</f>
        <v>0</v>
      </c>
    </row>
    <row r="29" spans="1:5">
      <c r="A29" s="463"/>
      <c r="B29" s="461"/>
      <c r="C29" s="457" t="s">
        <v>17</v>
      </c>
      <c r="D29" s="457"/>
      <c r="E29" s="8">
        <f>ESF!J21</f>
        <v>0</v>
      </c>
    </row>
    <row r="30" spans="1:5">
      <c r="A30" s="463"/>
      <c r="B30" s="461"/>
      <c r="C30" s="457" t="s">
        <v>19</v>
      </c>
      <c r="D30" s="457"/>
      <c r="E30" s="8">
        <f>ESF!J22</f>
        <v>0</v>
      </c>
    </row>
    <row r="31" spans="1:5">
      <c r="A31" s="463"/>
      <c r="B31" s="461"/>
      <c r="C31" s="457" t="s">
        <v>21</v>
      </c>
      <c r="D31" s="457"/>
      <c r="E31" s="8">
        <f>ESF!J23</f>
        <v>1010</v>
      </c>
    </row>
    <row r="32" spans="1:5">
      <c r="A32" s="463"/>
      <c r="B32" s="461"/>
      <c r="C32" s="457" t="s">
        <v>23</v>
      </c>
      <c r="D32" s="457"/>
      <c r="E32" s="8">
        <f>ESF!J24</f>
        <v>0</v>
      </c>
    </row>
    <row r="33" spans="1:5">
      <c r="A33" s="463"/>
      <c r="B33" s="461"/>
      <c r="C33" s="457" t="s">
        <v>24</v>
      </c>
      <c r="D33" s="457"/>
      <c r="E33" s="8">
        <f>ESF!J25</f>
        <v>0</v>
      </c>
    </row>
    <row r="34" spans="1:5" ht="15" thickBot="1">
      <c r="A34" s="463"/>
      <c r="B34" s="4"/>
      <c r="C34" s="458" t="s">
        <v>26</v>
      </c>
      <c r="D34" s="458"/>
      <c r="E34" s="9">
        <f>ESF!J27</f>
        <v>1010</v>
      </c>
    </row>
    <row r="35" spans="1:5">
      <c r="A35" s="463"/>
      <c r="B35" s="461" t="s">
        <v>28</v>
      </c>
      <c r="C35" s="457" t="s">
        <v>30</v>
      </c>
      <c r="D35" s="457"/>
      <c r="E35" s="8">
        <f>ESF!J31</f>
        <v>0</v>
      </c>
    </row>
    <row r="36" spans="1:5">
      <c r="A36" s="463"/>
      <c r="B36" s="461"/>
      <c r="C36" s="457" t="s">
        <v>32</v>
      </c>
      <c r="D36" s="457"/>
      <c r="E36" s="8">
        <f>ESF!J32</f>
        <v>0</v>
      </c>
    </row>
    <row r="37" spans="1:5">
      <c r="A37" s="463"/>
      <c r="B37" s="461"/>
      <c r="C37" s="457" t="s">
        <v>34</v>
      </c>
      <c r="D37" s="457"/>
      <c r="E37" s="8">
        <f>ESF!J33</f>
        <v>0</v>
      </c>
    </row>
    <row r="38" spans="1:5">
      <c r="A38" s="463"/>
      <c r="B38" s="461"/>
      <c r="C38" s="457" t="s">
        <v>36</v>
      </c>
      <c r="D38" s="457"/>
      <c r="E38" s="8">
        <f>ESF!J34</f>
        <v>0</v>
      </c>
    </row>
    <row r="39" spans="1:5">
      <c r="A39" s="463"/>
      <c r="B39" s="461"/>
      <c r="C39" s="457" t="s">
        <v>38</v>
      </c>
      <c r="D39" s="457"/>
      <c r="E39" s="8">
        <f>ESF!J35</f>
        <v>0</v>
      </c>
    </row>
    <row r="40" spans="1:5">
      <c r="A40" s="463"/>
      <c r="B40" s="461"/>
      <c r="C40" s="457" t="s">
        <v>40</v>
      </c>
      <c r="D40" s="457"/>
      <c r="E40" s="8">
        <f>ESF!J36</f>
        <v>0</v>
      </c>
    </row>
    <row r="41" spans="1:5" ht="15" thickBot="1">
      <c r="A41" s="463"/>
      <c r="B41" s="2"/>
      <c r="C41" s="458" t="s">
        <v>43</v>
      </c>
      <c r="D41" s="458"/>
      <c r="E41" s="9">
        <f>ESF!J38</f>
        <v>0</v>
      </c>
    </row>
    <row r="42" spans="1:5" ht="15" thickBot="1">
      <c r="A42" s="463"/>
      <c r="B42" s="2"/>
      <c r="C42" s="458" t="s">
        <v>45</v>
      </c>
      <c r="D42" s="458"/>
      <c r="E42" s="9">
        <f>ESF!J40</f>
        <v>1010</v>
      </c>
    </row>
    <row r="43" spans="1:5">
      <c r="A43" s="3"/>
      <c r="B43" s="461" t="s">
        <v>47</v>
      </c>
      <c r="C43" s="459" t="s">
        <v>49</v>
      </c>
      <c r="D43" s="459"/>
      <c r="E43" s="10">
        <f>ESF!J44</f>
        <v>17715586</v>
      </c>
    </row>
    <row r="44" spans="1:5">
      <c r="A44" s="3"/>
      <c r="B44" s="461"/>
      <c r="C44" s="457" t="s">
        <v>50</v>
      </c>
      <c r="D44" s="457"/>
      <c r="E44" s="8">
        <f>ESF!J46</f>
        <v>2000000</v>
      </c>
    </row>
    <row r="45" spans="1:5">
      <c r="A45" s="3"/>
      <c r="B45" s="461"/>
      <c r="C45" s="457" t="s">
        <v>51</v>
      </c>
      <c r="D45" s="457"/>
      <c r="E45" s="8">
        <f>ESF!J47</f>
        <v>0</v>
      </c>
    </row>
    <row r="46" spans="1:5">
      <c r="A46" s="3"/>
      <c r="B46" s="461"/>
      <c r="C46" s="457" t="s">
        <v>52</v>
      </c>
      <c r="D46" s="457"/>
      <c r="E46" s="8">
        <f>ESF!J48</f>
        <v>15715586</v>
      </c>
    </row>
    <row r="47" spans="1:5">
      <c r="A47" s="3"/>
      <c r="B47" s="461"/>
      <c r="C47" s="459" t="s">
        <v>53</v>
      </c>
      <c r="D47" s="459"/>
      <c r="E47" s="10">
        <f>ESF!J50</f>
        <v>840585</v>
      </c>
    </row>
    <row r="48" spans="1:5">
      <c r="A48" s="3"/>
      <c r="B48" s="461"/>
      <c r="C48" s="457" t="s">
        <v>54</v>
      </c>
      <c r="D48" s="457"/>
      <c r="E48" s="8">
        <f>ESF!J52</f>
        <v>259055</v>
      </c>
    </row>
    <row r="49" spans="1:5">
      <c r="A49" s="3"/>
      <c r="B49" s="461"/>
      <c r="C49" s="457" t="s">
        <v>55</v>
      </c>
      <c r="D49" s="457"/>
      <c r="E49" s="8">
        <f>ESF!J53</f>
        <v>581530</v>
      </c>
    </row>
    <row r="50" spans="1:5">
      <c r="A50" s="3"/>
      <c r="B50" s="461"/>
      <c r="C50" s="457" t="s">
        <v>56</v>
      </c>
      <c r="D50" s="457"/>
      <c r="E50" s="8">
        <f>ESF!J54</f>
        <v>0</v>
      </c>
    </row>
    <row r="51" spans="1:5">
      <c r="A51" s="3"/>
      <c r="B51" s="461"/>
      <c r="C51" s="457" t="s">
        <v>57</v>
      </c>
      <c r="D51" s="457"/>
      <c r="E51" s="8">
        <f>ESF!J55</f>
        <v>0</v>
      </c>
    </row>
    <row r="52" spans="1:5">
      <c r="A52" s="3"/>
      <c r="B52" s="461"/>
      <c r="C52" s="457" t="s">
        <v>58</v>
      </c>
      <c r="D52" s="457"/>
      <c r="E52" s="8">
        <f>ESF!J56</f>
        <v>0</v>
      </c>
    </row>
    <row r="53" spans="1:5">
      <c r="A53" s="3"/>
      <c r="B53" s="461"/>
      <c r="C53" s="459" t="s">
        <v>59</v>
      </c>
      <c r="D53" s="459"/>
      <c r="E53" s="10">
        <f>ESF!J58</f>
        <v>0</v>
      </c>
    </row>
    <row r="54" spans="1:5">
      <c r="A54" s="3"/>
      <c r="B54" s="461"/>
      <c r="C54" s="457" t="s">
        <v>60</v>
      </c>
      <c r="D54" s="457"/>
      <c r="E54" s="8">
        <f>ESF!J60</f>
        <v>0</v>
      </c>
    </row>
    <row r="55" spans="1:5">
      <c r="A55" s="3"/>
      <c r="B55" s="461"/>
      <c r="C55" s="457" t="s">
        <v>61</v>
      </c>
      <c r="D55" s="457"/>
      <c r="E55" s="8">
        <f>ESF!J61</f>
        <v>0</v>
      </c>
    </row>
    <row r="56" spans="1:5" ht="15" thickBot="1">
      <c r="A56" s="3"/>
      <c r="B56" s="461"/>
      <c r="C56" s="458" t="s">
        <v>62</v>
      </c>
      <c r="D56" s="458"/>
      <c r="E56" s="9">
        <f>ESF!J63</f>
        <v>18556171</v>
      </c>
    </row>
    <row r="57" spans="1:5" ht="15" thickBot="1">
      <c r="A57" s="3"/>
      <c r="B57" s="2"/>
      <c r="C57" s="458" t="s">
        <v>63</v>
      </c>
      <c r="D57" s="458"/>
      <c r="E57" s="9">
        <f>ESF!J65</f>
        <v>18557181</v>
      </c>
    </row>
    <row r="58" spans="1:5">
      <c r="A58" s="3"/>
      <c r="B58" s="2"/>
      <c r="C58" s="467" t="s">
        <v>5</v>
      </c>
      <c r="D58" s="467"/>
      <c r="E58" s="1">
        <v>2012</v>
      </c>
    </row>
    <row r="59" spans="1:5">
      <c r="A59" s="463" t="s">
        <v>69</v>
      </c>
      <c r="B59" s="461" t="s">
        <v>8</v>
      </c>
      <c r="C59" s="457" t="s">
        <v>10</v>
      </c>
      <c r="D59" s="457"/>
      <c r="E59" s="8">
        <f>ESF!F18</f>
        <v>2679628</v>
      </c>
    </row>
    <row r="60" spans="1:5">
      <c r="A60" s="463"/>
      <c r="B60" s="461"/>
      <c r="C60" s="457" t="s">
        <v>12</v>
      </c>
      <c r="D60" s="457"/>
      <c r="E60" s="8">
        <f>ESF!F19</f>
        <v>0</v>
      </c>
    </row>
    <row r="61" spans="1:5">
      <c r="A61" s="463"/>
      <c r="B61" s="461"/>
      <c r="C61" s="457" t="s">
        <v>14</v>
      </c>
      <c r="D61" s="457"/>
      <c r="E61" s="8">
        <f>ESF!F20</f>
        <v>0</v>
      </c>
    </row>
    <row r="62" spans="1:5">
      <c r="A62" s="463"/>
      <c r="B62" s="461"/>
      <c r="C62" s="457" t="s">
        <v>16</v>
      </c>
      <c r="D62" s="457"/>
      <c r="E62" s="8">
        <f>ESF!F21</f>
        <v>0</v>
      </c>
    </row>
    <row r="63" spans="1:5">
      <c r="A63" s="463"/>
      <c r="B63" s="461"/>
      <c r="C63" s="457" t="s">
        <v>18</v>
      </c>
      <c r="D63" s="457"/>
      <c r="E63" s="8">
        <f>ESF!F22</f>
        <v>0</v>
      </c>
    </row>
    <row r="64" spans="1:5">
      <c r="A64" s="463"/>
      <c r="B64" s="461"/>
      <c r="C64" s="457" t="s">
        <v>20</v>
      </c>
      <c r="D64" s="457"/>
      <c r="E64" s="8">
        <f>ESF!F23</f>
        <v>0</v>
      </c>
    </row>
    <row r="65" spans="1:5">
      <c r="A65" s="463"/>
      <c r="B65" s="461"/>
      <c r="C65" s="457" t="s">
        <v>22</v>
      </c>
      <c r="D65" s="457"/>
      <c r="E65" s="8">
        <f>ESF!F24</f>
        <v>0</v>
      </c>
    </row>
    <row r="66" spans="1:5" ht="15" thickBot="1">
      <c r="A66" s="463"/>
      <c r="B66" s="4"/>
      <c r="C66" s="458" t="s">
        <v>25</v>
      </c>
      <c r="D66" s="458"/>
      <c r="E66" s="9">
        <f>ESF!F26</f>
        <v>2679628</v>
      </c>
    </row>
    <row r="67" spans="1:5">
      <c r="A67" s="463"/>
      <c r="B67" s="461" t="s">
        <v>27</v>
      </c>
      <c r="C67" s="457" t="s">
        <v>29</v>
      </c>
      <c r="D67" s="457"/>
      <c r="E67" s="8">
        <f>ESF!F31</f>
        <v>0</v>
      </c>
    </row>
    <row r="68" spans="1:5">
      <c r="A68" s="463"/>
      <c r="B68" s="461"/>
      <c r="C68" s="457" t="s">
        <v>31</v>
      </c>
      <c r="D68" s="457"/>
      <c r="E68" s="8">
        <f>ESF!F32</f>
        <v>0</v>
      </c>
    </row>
    <row r="69" spans="1:5">
      <c r="A69" s="463"/>
      <c r="B69" s="461"/>
      <c r="C69" s="457" t="s">
        <v>33</v>
      </c>
      <c r="D69" s="457"/>
      <c r="E69" s="8">
        <f>ESF!F33</f>
        <v>14307152</v>
      </c>
    </row>
    <row r="70" spans="1:5">
      <c r="A70" s="463"/>
      <c r="B70" s="461"/>
      <c r="C70" s="457" t="s">
        <v>35</v>
      </c>
      <c r="D70" s="457"/>
      <c r="E70" s="8">
        <f>ESF!F34</f>
        <v>1405135</v>
      </c>
    </row>
    <row r="71" spans="1:5">
      <c r="A71" s="463"/>
      <c r="B71" s="461"/>
      <c r="C71" s="457" t="s">
        <v>37</v>
      </c>
      <c r="D71" s="457"/>
      <c r="E71" s="8">
        <f>ESF!F35</f>
        <v>0</v>
      </c>
    </row>
    <row r="72" spans="1:5">
      <c r="A72" s="463"/>
      <c r="B72" s="461"/>
      <c r="C72" s="457" t="s">
        <v>39</v>
      </c>
      <c r="D72" s="457"/>
      <c r="E72" s="8">
        <f>ESF!F36</f>
        <v>0</v>
      </c>
    </row>
    <row r="73" spans="1:5">
      <c r="A73" s="463"/>
      <c r="B73" s="461"/>
      <c r="C73" s="457" t="s">
        <v>41</v>
      </c>
      <c r="D73" s="457"/>
      <c r="E73" s="8">
        <f>ESF!F37</f>
        <v>0</v>
      </c>
    </row>
    <row r="74" spans="1:5">
      <c r="A74" s="463"/>
      <c r="B74" s="461"/>
      <c r="C74" s="457" t="s">
        <v>42</v>
      </c>
      <c r="D74" s="457"/>
      <c r="E74" s="8">
        <f>ESF!F38</f>
        <v>0</v>
      </c>
    </row>
    <row r="75" spans="1:5">
      <c r="A75" s="463"/>
      <c r="B75" s="461"/>
      <c r="C75" s="457" t="s">
        <v>44</v>
      </c>
      <c r="D75" s="457"/>
      <c r="E75" s="8">
        <f>ESF!F39</f>
        <v>0</v>
      </c>
    </row>
    <row r="76" spans="1:5" ht="15" thickBot="1">
      <c r="A76" s="463"/>
      <c r="B76" s="4"/>
      <c r="C76" s="458" t="s">
        <v>46</v>
      </c>
      <c r="D76" s="458"/>
      <c r="E76" s="9">
        <f>ESF!F41</f>
        <v>15712287</v>
      </c>
    </row>
    <row r="77" spans="1:5" ht="15" thickBot="1">
      <c r="A77" s="463"/>
      <c r="B77" s="2"/>
      <c r="C77" s="458" t="s">
        <v>48</v>
      </c>
      <c r="D77" s="458"/>
      <c r="E77" s="9">
        <f>ESF!F43</f>
        <v>18391915</v>
      </c>
    </row>
    <row r="78" spans="1:5">
      <c r="A78" s="463" t="s">
        <v>70</v>
      </c>
      <c r="B78" s="461" t="s">
        <v>9</v>
      </c>
      <c r="C78" s="457" t="s">
        <v>11</v>
      </c>
      <c r="D78" s="457"/>
      <c r="E78" s="8">
        <f>ESF!K18</f>
        <v>1684</v>
      </c>
    </row>
    <row r="79" spans="1:5">
      <c r="A79" s="463"/>
      <c r="B79" s="461"/>
      <c r="C79" s="457" t="s">
        <v>13</v>
      </c>
      <c r="D79" s="457"/>
      <c r="E79" s="8">
        <f>ESF!K19</f>
        <v>0</v>
      </c>
    </row>
    <row r="80" spans="1:5">
      <c r="A80" s="463"/>
      <c r="B80" s="461"/>
      <c r="C80" s="457" t="s">
        <v>15</v>
      </c>
      <c r="D80" s="457"/>
      <c r="E80" s="8">
        <f>ESF!K20</f>
        <v>0</v>
      </c>
    </row>
    <row r="81" spans="1:5">
      <c r="A81" s="463"/>
      <c r="B81" s="461"/>
      <c r="C81" s="457" t="s">
        <v>17</v>
      </c>
      <c r="D81" s="457"/>
      <c r="E81" s="8">
        <f>ESF!K21</f>
        <v>0</v>
      </c>
    </row>
    <row r="82" spans="1:5">
      <c r="A82" s="463"/>
      <c r="B82" s="461"/>
      <c r="C82" s="457" t="s">
        <v>19</v>
      </c>
      <c r="D82" s="457"/>
      <c r="E82" s="8">
        <f>ESF!K22</f>
        <v>0</v>
      </c>
    </row>
    <row r="83" spans="1:5">
      <c r="A83" s="463"/>
      <c r="B83" s="461"/>
      <c r="C83" s="457" t="s">
        <v>21</v>
      </c>
      <c r="D83" s="457"/>
      <c r="E83" s="8">
        <f>ESF!K23</f>
        <v>0</v>
      </c>
    </row>
    <row r="84" spans="1:5">
      <c r="A84" s="463"/>
      <c r="B84" s="461"/>
      <c r="C84" s="457" t="s">
        <v>23</v>
      </c>
      <c r="D84" s="457"/>
      <c r="E84" s="8">
        <f>ESF!K24</f>
        <v>0</v>
      </c>
    </row>
    <row r="85" spans="1:5">
      <c r="A85" s="463"/>
      <c r="B85" s="461"/>
      <c r="C85" s="457" t="s">
        <v>24</v>
      </c>
      <c r="D85" s="457"/>
      <c r="E85" s="8">
        <f>ESF!K25</f>
        <v>0</v>
      </c>
    </row>
    <row r="86" spans="1:5" ht="15" thickBot="1">
      <c r="A86" s="463"/>
      <c r="B86" s="4"/>
      <c r="C86" s="458" t="s">
        <v>26</v>
      </c>
      <c r="D86" s="458"/>
      <c r="E86" s="9">
        <f>ESF!K27</f>
        <v>1684</v>
      </c>
    </row>
    <row r="87" spans="1:5">
      <c r="A87" s="463"/>
      <c r="B87" s="461" t="s">
        <v>28</v>
      </c>
      <c r="C87" s="457" t="s">
        <v>30</v>
      </c>
      <c r="D87" s="457"/>
      <c r="E87" s="8">
        <f>ESF!K31</f>
        <v>0</v>
      </c>
    </row>
    <row r="88" spans="1:5">
      <c r="A88" s="463"/>
      <c r="B88" s="461"/>
      <c r="C88" s="457" t="s">
        <v>32</v>
      </c>
      <c r="D88" s="457"/>
      <c r="E88" s="8">
        <f>ESF!K32</f>
        <v>0</v>
      </c>
    </row>
    <row r="89" spans="1:5">
      <c r="A89" s="463"/>
      <c r="B89" s="461"/>
      <c r="C89" s="457" t="s">
        <v>34</v>
      </c>
      <c r="D89" s="457"/>
      <c r="E89" s="8">
        <f>ESF!K33</f>
        <v>0</v>
      </c>
    </row>
    <row r="90" spans="1:5">
      <c r="A90" s="463"/>
      <c r="B90" s="461"/>
      <c r="C90" s="457" t="s">
        <v>36</v>
      </c>
      <c r="D90" s="457"/>
      <c r="E90" s="8">
        <f>ESF!K34</f>
        <v>0</v>
      </c>
    </row>
    <row r="91" spans="1:5">
      <c r="A91" s="463"/>
      <c r="B91" s="461"/>
      <c r="C91" s="457" t="s">
        <v>38</v>
      </c>
      <c r="D91" s="457"/>
      <c r="E91" s="8">
        <f>ESF!K35</f>
        <v>0</v>
      </c>
    </row>
    <row r="92" spans="1:5">
      <c r="A92" s="463"/>
      <c r="B92" s="461"/>
      <c r="C92" s="457" t="s">
        <v>40</v>
      </c>
      <c r="D92" s="457"/>
      <c r="E92" s="8">
        <f>ESF!K36</f>
        <v>0</v>
      </c>
    </row>
    <row r="93" spans="1:5" ht="15" thickBot="1">
      <c r="A93" s="463"/>
      <c r="B93" s="2"/>
      <c r="C93" s="458" t="s">
        <v>43</v>
      </c>
      <c r="D93" s="458"/>
      <c r="E93" s="9">
        <f>ESF!K38</f>
        <v>0</v>
      </c>
    </row>
    <row r="94" spans="1:5" ht="15" thickBot="1">
      <c r="A94" s="463"/>
      <c r="B94" s="2"/>
      <c r="C94" s="458" t="s">
        <v>45</v>
      </c>
      <c r="D94" s="458"/>
      <c r="E94" s="9">
        <f>ESF!K40</f>
        <v>1684</v>
      </c>
    </row>
    <row r="95" spans="1:5">
      <c r="A95" s="3"/>
      <c r="B95" s="461" t="s">
        <v>47</v>
      </c>
      <c r="C95" s="459" t="s">
        <v>49</v>
      </c>
      <c r="D95" s="459"/>
      <c r="E95" s="10">
        <f>ESF!K44</f>
        <v>17712287</v>
      </c>
    </row>
    <row r="96" spans="1:5">
      <c r="A96" s="3"/>
      <c r="B96" s="461"/>
      <c r="C96" s="457" t="s">
        <v>50</v>
      </c>
      <c r="D96" s="457"/>
      <c r="E96" s="8">
        <f>ESF!K46</f>
        <v>2000000</v>
      </c>
    </row>
    <row r="97" spans="1:5">
      <c r="A97" s="3"/>
      <c r="B97" s="461"/>
      <c r="C97" s="457" t="s">
        <v>51</v>
      </c>
      <c r="D97" s="457"/>
      <c r="E97" s="8">
        <f>ESF!K47</f>
        <v>0</v>
      </c>
    </row>
    <row r="98" spans="1:5">
      <c r="A98" s="3"/>
      <c r="B98" s="461"/>
      <c r="C98" s="457" t="s">
        <v>52</v>
      </c>
      <c r="D98" s="457"/>
      <c r="E98" s="8">
        <f>ESF!K48</f>
        <v>15712287</v>
      </c>
    </row>
    <row r="99" spans="1:5">
      <c r="A99" s="3"/>
      <c r="B99" s="461"/>
      <c r="C99" s="459" t="s">
        <v>53</v>
      </c>
      <c r="D99" s="459"/>
      <c r="E99" s="10">
        <f>ESF!K50</f>
        <v>677943</v>
      </c>
    </row>
    <row r="100" spans="1:5">
      <c r="A100" s="3"/>
      <c r="B100" s="461"/>
      <c r="C100" s="457" t="s">
        <v>54</v>
      </c>
      <c r="D100" s="457"/>
      <c r="E100" s="8">
        <f>ESF!K52</f>
        <v>381935</v>
      </c>
    </row>
    <row r="101" spans="1:5">
      <c r="A101" s="3"/>
      <c r="B101" s="461"/>
      <c r="C101" s="457" t="s">
        <v>55</v>
      </c>
      <c r="D101" s="457"/>
      <c r="E101" s="8">
        <f>ESF!K53</f>
        <v>296008</v>
      </c>
    </row>
    <row r="102" spans="1:5">
      <c r="A102" s="3"/>
      <c r="B102" s="461"/>
      <c r="C102" s="457" t="s">
        <v>56</v>
      </c>
      <c r="D102" s="457"/>
      <c r="E102" s="8">
        <f>ESF!K54</f>
        <v>0</v>
      </c>
    </row>
    <row r="103" spans="1:5">
      <c r="A103" s="3"/>
      <c r="B103" s="461"/>
      <c r="C103" s="457" t="s">
        <v>57</v>
      </c>
      <c r="D103" s="457"/>
      <c r="E103" s="8">
        <f>ESF!K55</f>
        <v>0</v>
      </c>
    </row>
    <row r="104" spans="1:5">
      <c r="A104" s="3"/>
      <c r="B104" s="461"/>
      <c r="C104" s="457" t="s">
        <v>58</v>
      </c>
      <c r="D104" s="457"/>
      <c r="E104" s="8">
        <f>ESF!K56</f>
        <v>0</v>
      </c>
    </row>
    <row r="105" spans="1:5">
      <c r="A105" s="3"/>
      <c r="B105" s="461"/>
      <c r="C105" s="459" t="s">
        <v>59</v>
      </c>
      <c r="D105" s="459"/>
      <c r="E105" s="10">
        <f>ESF!K58</f>
        <v>0</v>
      </c>
    </row>
    <row r="106" spans="1:5">
      <c r="A106" s="3"/>
      <c r="B106" s="461"/>
      <c r="C106" s="457" t="s">
        <v>60</v>
      </c>
      <c r="D106" s="457"/>
      <c r="E106" s="8">
        <f>ESF!K60</f>
        <v>0</v>
      </c>
    </row>
    <row r="107" spans="1:5">
      <c r="A107" s="3"/>
      <c r="B107" s="461"/>
      <c r="C107" s="457" t="s">
        <v>61</v>
      </c>
      <c r="D107" s="457"/>
      <c r="E107" s="8">
        <f>ESF!K61</f>
        <v>0</v>
      </c>
    </row>
    <row r="108" spans="1:5" ht="15" thickBot="1">
      <c r="A108" s="3"/>
      <c r="B108" s="461"/>
      <c r="C108" s="458" t="s">
        <v>62</v>
      </c>
      <c r="D108" s="458"/>
      <c r="E108" s="9">
        <f>ESF!K63</f>
        <v>18390230</v>
      </c>
    </row>
    <row r="109" spans="1:5" ht="15" thickBot="1">
      <c r="A109" s="3"/>
      <c r="B109" s="2"/>
      <c r="C109" s="458" t="s">
        <v>63</v>
      </c>
      <c r="D109" s="458"/>
      <c r="E109" s="9">
        <f>ESF!K65</f>
        <v>18391914</v>
      </c>
    </row>
    <row r="110" spans="1:5">
      <c r="A110" s="3"/>
      <c r="B110" s="2"/>
      <c r="C110" s="460" t="s">
        <v>75</v>
      </c>
      <c r="D110" s="5" t="s">
        <v>64</v>
      </c>
      <c r="E110" s="10" t="str">
        <f>ESF!D73</f>
        <v>Antrop. Luisa Yolanda Ramos Galicia</v>
      </c>
    </row>
    <row r="111" spans="1:5">
      <c r="A111" s="3"/>
      <c r="B111" s="2"/>
      <c r="C111" s="456"/>
      <c r="D111" s="5" t="s">
        <v>65</v>
      </c>
      <c r="E111" s="10" t="str">
        <f>ESF!D74</f>
        <v>Directora General</v>
      </c>
    </row>
    <row r="112" spans="1:5">
      <c r="A112" s="3"/>
      <c r="B112" s="2"/>
      <c r="C112" s="456" t="s">
        <v>74</v>
      </c>
      <c r="D112" s="5" t="s">
        <v>64</v>
      </c>
      <c r="E112" s="10" t="str">
        <f>ESF!H73</f>
        <v>Lic. Josefina Sánchez Jiménez</v>
      </c>
    </row>
    <row r="113" spans="1:5">
      <c r="A113" s="3"/>
      <c r="B113" s="2"/>
      <c r="C113" s="456"/>
      <c r="D113" s="5" t="s">
        <v>65</v>
      </c>
      <c r="E113" s="10" t="str">
        <f>ESF!H74</f>
        <v>Departamento Administrativo</v>
      </c>
    </row>
    <row r="114" spans="1:5">
      <c r="A114" s="462" t="s">
        <v>2</v>
      </c>
      <c r="B114" s="462"/>
      <c r="C114" s="462"/>
      <c r="D114" s="462"/>
      <c r="E114" s="13" t="e">
        <f>ECSF!#REF!</f>
        <v>#REF!</v>
      </c>
    </row>
    <row r="115" spans="1:5" ht="52.2">
      <c r="A115" s="462" t="s">
        <v>4</v>
      </c>
      <c r="B115" s="462"/>
      <c r="C115" s="462"/>
      <c r="D115" s="462"/>
      <c r="E115" s="13" t="str">
        <f>ECSF!D7</f>
        <v xml:space="preserve">                                                                                                                                             Fideicomiso Colegio de Historia de Tlaxcala</v>
      </c>
    </row>
    <row r="116" spans="1:5">
      <c r="A116" s="462" t="s">
        <v>3</v>
      </c>
      <c r="B116" s="462"/>
      <c r="C116" s="462"/>
      <c r="D116" s="462"/>
      <c r="E116" s="14"/>
    </row>
    <row r="117" spans="1:5">
      <c r="A117" s="462" t="s">
        <v>73</v>
      </c>
      <c r="B117" s="462"/>
      <c r="C117" s="462"/>
      <c r="D117" s="462"/>
      <c r="E117" t="s">
        <v>72</v>
      </c>
    </row>
    <row r="118" spans="1:5">
      <c r="B118" s="464" t="s">
        <v>67</v>
      </c>
      <c r="C118" s="459" t="s">
        <v>6</v>
      </c>
      <c r="D118" s="459"/>
      <c r="E118" s="11">
        <f>ECSF!E14</f>
        <v>0</v>
      </c>
    </row>
    <row r="119" spans="1:5">
      <c r="B119" s="464"/>
      <c r="C119" s="459" t="s">
        <v>8</v>
      </c>
      <c r="D119" s="459"/>
      <c r="E119" s="11">
        <f>ECSF!E16</f>
        <v>0</v>
      </c>
    </row>
    <row r="120" spans="1:5">
      <c r="B120" s="464"/>
      <c r="C120" s="457" t="s">
        <v>10</v>
      </c>
      <c r="D120" s="457"/>
      <c r="E120" s="12">
        <f>ECSF!E18</f>
        <v>0</v>
      </c>
    </row>
    <row r="121" spans="1:5">
      <c r="B121" s="464"/>
      <c r="C121" s="457" t="s">
        <v>12</v>
      </c>
      <c r="D121" s="457"/>
      <c r="E121" s="12">
        <f>ECSF!E19</f>
        <v>0</v>
      </c>
    </row>
    <row r="122" spans="1:5">
      <c r="B122" s="464"/>
      <c r="C122" s="457" t="s">
        <v>14</v>
      </c>
      <c r="D122" s="457"/>
      <c r="E122" s="12">
        <f>ECSF!E20</f>
        <v>0</v>
      </c>
    </row>
    <row r="123" spans="1:5">
      <c r="B123" s="464"/>
      <c r="C123" s="457" t="s">
        <v>16</v>
      </c>
      <c r="D123" s="457"/>
      <c r="E123" s="12">
        <f>ECSF!E21</f>
        <v>0</v>
      </c>
    </row>
    <row r="124" spans="1:5">
      <c r="B124" s="464"/>
      <c r="C124" s="457" t="s">
        <v>18</v>
      </c>
      <c r="D124" s="457"/>
      <c r="E124" s="12">
        <f>ECSF!E22</f>
        <v>0</v>
      </c>
    </row>
    <row r="125" spans="1:5">
      <c r="B125" s="464"/>
      <c r="C125" s="457" t="s">
        <v>20</v>
      </c>
      <c r="D125" s="457"/>
      <c r="E125" s="12">
        <f>ECSF!E23</f>
        <v>0</v>
      </c>
    </row>
    <row r="126" spans="1:5">
      <c r="B126" s="464"/>
      <c r="C126" s="457" t="s">
        <v>22</v>
      </c>
      <c r="D126" s="457"/>
      <c r="E126" s="12">
        <f>ECSF!E24</f>
        <v>0</v>
      </c>
    </row>
    <row r="127" spans="1:5">
      <c r="B127" s="464"/>
      <c r="C127" s="459" t="s">
        <v>27</v>
      </c>
      <c r="D127" s="459"/>
      <c r="E127" s="11">
        <f>ECSF!E26</f>
        <v>0</v>
      </c>
    </row>
    <row r="128" spans="1:5">
      <c r="B128" s="464"/>
      <c r="C128" s="457" t="s">
        <v>29</v>
      </c>
      <c r="D128" s="457"/>
      <c r="E128" s="12">
        <f>ECSF!E28</f>
        <v>0</v>
      </c>
    </row>
    <row r="129" spans="2:5">
      <c r="B129" s="464"/>
      <c r="C129" s="457" t="s">
        <v>31</v>
      </c>
      <c r="D129" s="457"/>
      <c r="E129" s="12">
        <f>ECSF!E29</f>
        <v>0</v>
      </c>
    </row>
    <row r="130" spans="2:5">
      <c r="B130" s="464"/>
      <c r="C130" s="457" t="s">
        <v>33</v>
      </c>
      <c r="D130" s="457"/>
      <c r="E130" s="12">
        <f>ECSF!E30</f>
        <v>0</v>
      </c>
    </row>
    <row r="131" spans="2:5">
      <c r="B131" s="464"/>
      <c r="C131" s="457" t="s">
        <v>35</v>
      </c>
      <c r="D131" s="457"/>
      <c r="E131" s="12">
        <f>ECSF!E31</f>
        <v>0</v>
      </c>
    </row>
    <row r="132" spans="2:5">
      <c r="B132" s="464"/>
      <c r="C132" s="457" t="s">
        <v>37</v>
      </c>
      <c r="D132" s="457"/>
      <c r="E132" s="12">
        <f>ECSF!E32</f>
        <v>0</v>
      </c>
    </row>
    <row r="133" spans="2:5">
      <c r="B133" s="464"/>
      <c r="C133" s="457" t="s">
        <v>39</v>
      </c>
      <c r="D133" s="457"/>
      <c r="E133" s="12">
        <f>ECSF!E33</f>
        <v>0</v>
      </c>
    </row>
    <row r="134" spans="2:5">
      <c r="B134" s="464"/>
      <c r="C134" s="457" t="s">
        <v>41</v>
      </c>
      <c r="D134" s="457"/>
      <c r="E134" s="12">
        <f>ECSF!E34</f>
        <v>0</v>
      </c>
    </row>
    <row r="135" spans="2:5">
      <c r="B135" s="464"/>
      <c r="C135" s="457" t="s">
        <v>42</v>
      </c>
      <c r="D135" s="457"/>
      <c r="E135" s="12">
        <f>ECSF!E35</f>
        <v>0</v>
      </c>
    </row>
    <row r="136" spans="2:5">
      <c r="B136" s="464"/>
      <c r="C136" s="457" t="s">
        <v>44</v>
      </c>
      <c r="D136" s="457"/>
      <c r="E136" s="12">
        <f>ECSF!E36</f>
        <v>0</v>
      </c>
    </row>
    <row r="137" spans="2:5">
      <c r="B137" s="464"/>
      <c r="C137" s="459" t="s">
        <v>7</v>
      </c>
      <c r="D137" s="459"/>
      <c r="E137" s="11">
        <f>ECSF!J14</f>
        <v>1010</v>
      </c>
    </row>
    <row r="138" spans="2:5">
      <c r="B138" s="464"/>
      <c r="C138" s="459" t="s">
        <v>9</v>
      </c>
      <c r="D138" s="459"/>
      <c r="E138" s="11">
        <f>ECSF!J16</f>
        <v>1010</v>
      </c>
    </row>
    <row r="139" spans="2:5">
      <c r="B139" s="464"/>
      <c r="C139" s="457" t="s">
        <v>11</v>
      </c>
      <c r="D139" s="457"/>
      <c r="E139" s="12">
        <f>ECSF!J18</f>
        <v>0</v>
      </c>
    </row>
    <row r="140" spans="2:5">
      <c r="B140" s="464"/>
      <c r="C140" s="457" t="s">
        <v>13</v>
      </c>
      <c r="D140" s="457"/>
      <c r="E140" s="12">
        <f>ECSF!J19</f>
        <v>0</v>
      </c>
    </row>
    <row r="141" spans="2:5">
      <c r="B141" s="464"/>
      <c r="C141" s="457" t="s">
        <v>15</v>
      </c>
      <c r="D141" s="457"/>
      <c r="E141" s="12">
        <f>ECSF!J20</f>
        <v>0</v>
      </c>
    </row>
    <row r="142" spans="2:5">
      <c r="B142" s="464"/>
      <c r="C142" s="457" t="s">
        <v>17</v>
      </c>
      <c r="D142" s="457"/>
      <c r="E142" s="12">
        <f>ECSF!J21</f>
        <v>0</v>
      </c>
    </row>
    <row r="143" spans="2:5">
      <c r="B143" s="464"/>
      <c r="C143" s="457" t="s">
        <v>19</v>
      </c>
      <c r="D143" s="457"/>
      <c r="E143" s="12">
        <f>ECSF!J22</f>
        <v>0</v>
      </c>
    </row>
    <row r="144" spans="2:5">
      <c r="B144" s="464"/>
      <c r="C144" s="457" t="s">
        <v>21</v>
      </c>
      <c r="D144" s="457"/>
      <c r="E144" s="12">
        <f>ECSF!J23</f>
        <v>1010</v>
      </c>
    </row>
    <row r="145" spans="2:5">
      <c r="B145" s="464"/>
      <c r="C145" s="457" t="s">
        <v>23</v>
      </c>
      <c r="D145" s="457"/>
      <c r="E145" s="12">
        <f>ECSF!J24</f>
        <v>0</v>
      </c>
    </row>
    <row r="146" spans="2:5">
      <c r="B146" s="464"/>
      <c r="C146" s="457" t="s">
        <v>24</v>
      </c>
      <c r="D146" s="457"/>
      <c r="E146" s="12">
        <f>ECSF!J25</f>
        <v>0</v>
      </c>
    </row>
    <row r="147" spans="2:5">
      <c r="B147" s="464"/>
      <c r="C147" s="466" t="s">
        <v>28</v>
      </c>
      <c r="D147" s="466"/>
      <c r="E147" s="11">
        <f>ECSF!J27</f>
        <v>0</v>
      </c>
    </row>
    <row r="148" spans="2:5">
      <c r="B148" s="464"/>
      <c r="C148" s="457" t="s">
        <v>30</v>
      </c>
      <c r="D148" s="457"/>
      <c r="E148" s="12">
        <f>ECSF!J29</f>
        <v>0</v>
      </c>
    </row>
    <row r="149" spans="2:5">
      <c r="B149" s="464"/>
      <c r="C149" s="457" t="s">
        <v>32</v>
      </c>
      <c r="D149" s="457"/>
      <c r="E149" s="12">
        <f>ECSF!J30</f>
        <v>0</v>
      </c>
    </row>
    <row r="150" spans="2:5">
      <c r="B150" s="464"/>
      <c r="C150" s="457" t="s">
        <v>34</v>
      </c>
      <c r="D150" s="457"/>
      <c r="E150" s="12">
        <f>ECSF!J31</f>
        <v>0</v>
      </c>
    </row>
    <row r="151" spans="2:5">
      <c r="B151" s="464"/>
      <c r="C151" s="457" t="s">
        <v>36</v>
      </c>
      <c r="D151" s="457"/>
      <c r="E151" s="12">
        <f>ECSF!J32</f>
        <v>0</v>
      </c>
    </row>
    <row r="152" spans="2:5">
      <c r="B152" s="464"/>
      <c r="C152" s="457" t="s">
        <v>38</v>
      </c>
      <c r="D152" s="457"/>
      <c r="E152" s="12">
        <f>ECSF!J33</f>
        <v>0</v>
      </c>
    </row>
    <row r="153" spans="2:5">
      <c r="B153" s="464"/>
      <c r="C153" s="457" t="s">
        <v>40</v>
      </c>
      <c r="D153" s="457"/>
      <c r="E153" s="12">
        <f>ECSF!J34</f>
        <v>0</v>
      </c>
    </row>
    <row r="154" spans="2:5">
      <c r="B154" s="464"/>
      <c r="C154" s="459" t="s">
        <v>47</v>
      </c>
      <c r="D154" s="459"/>
      <c r="E154" s="11">
        <f>ECSF!J36</f>
        <v>288821</v>
      </c>
    </row>
    <row r="155" spans="2:5">
      <c r="B155" s="464"/>
      <c r="C155" s="459" t="s">
        <v>49</v>
      </c>
      <c r="D155" s="459"/>
      <c r="E155" s="11">
        <f>ECSF!J38</f>
        <v>3299</v>
      </c>
    </row>
    <row r="156" spans="2:5">
      <c r="B156" s="464"/>
      <c r="C156" s="457" t="s">
        <v>50</v>
      </c>
      <c r="D156" s="457"/>
      <c r="E156" s="12">
        <f>ECSF!J40</f>
        <v>0</v>
      </c>
    </row>
    <row r="157" spans="2:5">
      <c r="B157" s="464"/>
      <c r="C157" s="457" t="s">
        <v>51</v>
      </c>
      <c r="D157" s="457"/>
      <c r="E157" s="12">
        <f>ECSF!J41</f>
        <v>0</v>
      </c>
    </row>
    <row r="158" spans="2:5">
      <c r="B158" s="464"/>
      <c r="C158" s="457" t="s">
        <v>52</v>
      </c>
      <c r="D158" s="457"/>
      <c r="E158" s="12">
        <f>ECSF!J42</f>
        <v>3299</v>
      </c>
    </row>
    <row r="159" spans="2:5">
      <c r="B159" s="464"/>
      <c r="C159" s="459" t="s">
        <v>53</v>
      </c>
      <c r="D159" s="459"/>
      <c r="E159" s="11">
        <f>ECSF!J44</f>
        <v>285522</v>
      </c>
    </row>
    <row r="160" spans="2:5">
      <c r="B160" s="464"/>
      <c r="C160" s="457" t="s">
        <v>54</v>
      </c>
      <c r="D160" s="457"/>
      <c r="E160" s="12">
        <f>ECSF!J46</f>
        <v>0</v>
      </c>
    </row>
    <row r="161" spans="2:5">
      <c r="B161" s="464"/>
      <c r="C161" s="457" t="s">
        <v>55</v>
      </c>
      <c r="D161" s="457"/>
      <c r="E161" s="12">
        <f>ECSF!J47</f>
        <v>285522</v>
      </c>
    </row>
    <row r="162" spans="2:5">
      <c r="B162" s="464"/>
      <c r="C162" s="457" t="s">
        <v>56</v>
      </c>
      <c r="D162" s="457"/>
      <c r="E162" s="12">
        <f>ECSF!J48</f>
        <v>0</v>
      </c>
    </row>
    <row r="163" spans="2:5">
      <c r="B163" s="464"/>
      <c r="C163" s="457" t="s">
        <v>57</v>
      </c>
      <c r="D163" s="457"/>
      <c r="E163" s="12">
        <f>ECSF!J49</f>
        <v>0</v>
      </c>
    </row>
    <row r="164" spans="2:5">
      <c r="B164" s="464"/>
      <c r="C164" s="457" t="s">
        <v>58</v>
      </c>
      <c r="D164" s="457"/>
      <c r="E164" s="12">
        <f>ECSF!J50</f>
        <v>0</v>
      </c>
    </row>
    <row r="165" spans="2:5">
      <c r="B165" s="464"/>
      <c r="C165" s="459" t="s">
        <v>59</v>
      </c>
      <c r="D165" s="459"/>
      <c r="E165" s="11">
        <f>ECSF!J52</f>
        <v>0</v>
      </c>
    </row>
    <row r="166" spans="2:5">
      <c r="B166" s="464"/>
      <c r="C166" s="457" t="s">
        <v>60</v>
      </c>
      <c r="D166" s="457"/>
      <c r="E166" s="12">
        <f>ECSF!J54</f>
        <v>0</v>
      </c>
    </row>
    <row r="167" spans="2:5" ht="15" customHeight="1" thickBot="1">
      <c r="B167" s="465"/>
      <c r="C167" s="457" t="s">
        <v>61</v>
      </c>
      <c r="D167" s="457"/>
      <c r="E167" s="12">
        <f>ECSF!J55</f>
        <v>0</v>
      </c>
    </row>
    <row r="168" spans="2:5">
      <c r="B168" s="464" t="s">
        <v>68</v>
      </c>
      <c r="C168" s="459" t="s">
        <v>6</v>
      </c>
      <c r="D168" s="459"/>
      <c r="E168" s="11">
        <f>ECSF!F14</f>
        <v>161967</v>
      </c>
    </row>
    <row r="169" spans="2:5" ht="15" customHeight="1">
      <c r="B169" s="464"/>
      <c r="C169" s="459" t="s">
        <v>8</v>
      </c>
      <c r="D169" s="459"/>
      <c r="E169" s="11">
        <f>ECSF!F16</f>
        <v>161967</v>
      </c>
    </row>
    <row r="170" spans="2:5" ht="15" customHeight="1">
      <c r="B170" s="464"/>
      <c r="C170" s="457" t="s">
        <v>10</v>
      </c>
      <c r="D170" s="457"/>
      <c r="E170" s="12">
        <f>ECSF!F18</f>
        <v>161087</v>
      </c>
    </row>
    <row r="171" spans="2:5" ht="15" customHeight="1">
      <c r="B171" s="464"/>
      <c r="C171" s="457" t="s">
        <v>12</v>
      </c>
      <c r="D171" s="457"/>
      <c r="E171" s="12">
        <f>ECSF!F19</f>
        <v>880</v>
      </c>
    </row>
    <row r="172" spans="2:5">
      <c r="B172" s="464"/>
      <c r="C172" s="457" t="s">
        <v>14</v>
      </c>
      <c r="D172" s="457"/>
      <c r="E172" s="12">
        <f>ECSF!F20</f>
        <v>0</v>
      </c>
    </row>
    <row r="173" spans="2:5">
      <c r="B173" s="464"/>
      <c r="C173" s="457" t="s">
        <v>16</v>
      </c>
      <c r="D173" s="457"/>
      <c r="E173" s="12">
        <f>ECSF!F21</f>
        <v>0</v>
      </c>
    </row>
    <row r="174" spans="2:5" ht="15" customHeight="1">
      <c r="B174" s="464"/>
      <c r="C174" s="457" t="s">
        <v>18</v>
      </c>
      <c r="D174" s="457"/>
      <c r="E174" s="12">
        <f>ECSF!F22</f>
        <v>0</v>
      </c>
    </row>
    <row r="175" spans="2:5" ht="15" customHeight="1">
      <c r="B175" s="464"/>
      <c r="C175" s="457" t="s">
        <v>20</v>
      </c>
      <c r="D175" s="457"/>
      <c r="E175" s="12">
        <f>ECSF!F23</f>
        <v>0</v>
      </c>
    </row>
    <row r="176" spans="2:5">
      <c r="B176" s="464"/>
      <c r="C176" s="457" t="s">
        <v>22</v>
      </c>
      <c r="D176" s="457"/>
      <c r="E176" s="12">
        <f>ECSF!F24</f>
        <v>0</v>
      </c>
    </row>
    <row r="177" spans="2:5" ht="15" customHeight="1">
      <c r="B177" s="464"/>
      <c r="C177" s="459" t="s">
        <v>27</v>
      </c>
      <c r="D177" s="459"/>
      <c r="E177" s="11">
        <f>ECSF!F26</f>
        <v>0</v>
      </c>
    </row>
    <row r="178" spans="2:5">
      <c r="B178" s="464"/>
      <c r="C178" s="457" t="s">
        <v>29</v>
      </c>
      <c r="D178" s="457"/>
      <c r="E178" s="12">
        <f>ECSF!F28</f>
        <v>0</v>
      </c>
    </row>
    <row r="179" spans="2:5" ht="15" customHeight="1">
      <c r="B179" s="464"/>
      <c r="C179" s="457" t="s">
        <v>31</v>
      </c>
      <c r="D179" s="457"/>
      <c r="E179" s="12">
        <f>ECSF!F29</f>
        <v>0</v>
      </c>
    </row>
    <row r="180" spans="2:5" ht="15" customHeight="1">
      <c r="B180" s="464"/>
      <c r="C180" s="457" t="s">
        <v>33</v>
      </c>
      <c r="D180" s="457"/>
      <c r="E180" s="12">
        <f>ECSF!F30</f>
        <v>0</v>
      </c>
    </row>
    <row r="181" spans="2:5" ht="15" customHeight="1">
      <c r="B181" s="464"/>
      <c r="C181" s="457" t="s">
        <v>35</v>
      </c>
      <c r="D181" s="457"/>
      <c r="E181" s="12">
        <f>ECSF!F31</f>
        <v>0</v>
      </c>
    </row>
    <row r="182" spans="2:5" ht="15" customHeight="1">
      <c r="B182" s="464"/>
      <c r="C182" s="457" t="s">
        <v>37</v>
      </c>
      <c r="D182" s="457"/>
      <c r="E182" s="12">
        <f>ECSF!F32</f>
        <v>0</v>
      </c>
    </row>
    <row r="183" spans="2:5" ht="15" customHeight="1">
      <c r="B183" s="464"/>
      <c r="C183" s="457" t="s">
        <v>39</v>
      </c>
      <c r="D183" s="457"/>
      <c r="E183" s="12">
        <f>ECSF!F33</f>
        <v>0</v>
      </c>
    </row>
    <row r="184" spans="2:5" ht="15" customHeight="1">
      <c r="B184" s="464"/>
      <c r="C184" s="457" t="s">
        <v>41</v>
      </c>
      <c r="D184" s="457"/>
      <c r="E184" s="12">
        <f>ECSF!F34</f>
        <v>0</v>
      </c>
    </row>
    <row r="185" spans="2:5" ht="15" customHeight="1">
      <c r="B185" s="464"/>
      <c r="C185" s="457" t="s">
        <v>42</v>
      </c>
      <c r="D185" s="457"/>
      <c r="E185" s="12">
        <f>ECSF!F35</f>
        <v>0</v>
      </c>
    </row>
    <row r="186" spans="2:5" ht="15" customHeight="1">
      <c r="B186" s="464"/>
      <c r="C186" s="457" t="s">
        <v>44</v>
      </c>
      <c r="D186" s="457"/>
      <c r="E186" s="12">
        <f>ECSF!F36</f>
        <v>0</v>
      </c>
    </row>
    <row r="187" spans="2:5" ht="15" customHeight="1">
      <c r="B187" s="464"/>
      <c r="C187" s="459" t="s">
        <v>7</v>
      </c>
      <c r="D187" s="459"/>
      <c r="E187" s="11">
        <f>ECSF!K14</f>
        <v>1684</v>
      </c>
    </row>
    <row r="188" spans="2:5">
      <c r="B188" s="464"/>
      <c r="C188" s="459" t="s">
        <v>9</v>
      </c>
      <c r="D188" s="459"/>
      <c r="E188" s="11">
        <f>ECSF!K16</f>
        <v>1684</v>
      </c>
    </row>
    <row r="189" spans="2:5">
      <c r="B189" s="464"/>
      <c r="C189" s="457" t="s">
        <v>11</v>
      </c>
      <c r="D189" s="457"/>
      <c r="E189" s="12">
        <f>ECSF!K18</f>
        <v>1684</v>
      </c>
    </row>
    <row r="190" spans="2:5">
      <c r="B190" s="464"/>
      <c r="C190" s="457" t="s">
        <v>13</v>
      </c>
      <c r="D190" s="457"/>
      <c r="E190" s="12">
        <f>ECSF!K19</f>
        <v>0</v>
      </c>
    </row>
    <row r="191" spans="2:5" ht="15" customHeight="1">
      <c r="B191" s="464"/>
      <c r="C191" s="457" t="s">
        <v>15</v>
      </c>
      <c r="D191" s="457"/>
      <c r="E191" s="12">
        <f>ECSF!K20</f>
        <v>0</v>
      </c>
    </row>
    <row r="192" spans="2:5">
      <c r="B192" s="464"/>
      <c r="C192" s="457" t="s">
        <v>17</v>
      </c>
      <c r="D192" s="457"/>
      <c r="E192" s="12">
        <f>ECSF!K21</f>
        <v>0</v>
      </c>
    </row>
    <row r="193" spans="2:5" ht="15" customHeight="1">
      <c r="B193" s="464"/>
      <c r="C193" s="457" t="s">
        <v>19</v>
      </c>
      <c r="D193" s="457"/>
      <c r="E193" s="12">
        <f>ECSF!K22</f>
        <v>0</v>
      </c>
    </row>
    <row r="194" spans="2:5" ht="15" customHeight="1">
      <c r="B194" s="464"/>
      <c r="C194" s="457" t="s">
        <v>21</v>
      </c>
      <c r="D194" s="457"/>
      <c r="E194" s="12">
        <f>ECSF!K23</f>
        <v>0</v>
      </c>
    </row>
    <row r="195" spans="2:5" ht="15" customHeight="1">
      <c r="B195" s="464"/>
      <c r="C195" s="457" t="s">
        <v>23</v>
      </c>
      <c r="D195" s="457"/>
      <c r="E195" s="12">
        <f>ECSF!K24</f>
        <v>0</v>
      </c>
    </row>
    <row r="196" spans="2:5" ht="15" customHeight="1">
      <c r="B196" s="464"/>
      <c r="C196" s="457" t="s">
        <v>24</v>
      </c>
      <c r="D196" s="457"/>
      <c r="E196" s="12">
        <f>ECSF!K25</f>
        <v>0</v>
      </c>
    </row>
    <row r="197" spans="2:5" ht="15" customHeight="1">
      <c r="B197" s="464"/>
      <c r="C197" s="466" t="s">
        <v>28</v>
      </c>
      <c r="D197" s="466"/>
      <c r="E197" s="11">
        <f>ECSF!K27</f>
        <v>0</v>
      </c>
    </row>
    <row r="198" spans="2:5" ht="15" customHeight="1">
      <c r="B198" s="464"/>
      <c r="C198" s="457" t="s">
        <v>30</v>
      </c>
      <c r="D198" s="457"/>
      <c r="E198" s="12">
        <f>ECSF!K29</f>
        <v>0</v>
      </c>
    </row>
    <row r="199" spans="2:5" ht="15" customHeight="1">
      <c r="B199" s="464"/>
      <c r="C199" s="457" t="s">
        <v>32</v>
      </c>
      <c r="D199" s="457"/>
      <c r="E199" s="12">
        <f>ECSF!K30</f>
        <v>0</v>
      </c>
    </row>
    <row r="200" spans="2:5" ht="15" customHeight="1">
      <c r="B200" s="464"/>
      <c r="C200" s="457" t="s">
        <v>34</v>
      </c>
      <c r="D200" s="457"/>
      <c r="E200" s="12">
        <f>ECSF!K31</f>
        <v>0</v>
      </c>
    </row>
    <row r="201" spans="2:5">
      <c r="B201" s="464"/>
      <c r="C201" s="457" t="s">
        <v>36</v>
      </c>
      <c r="D201" s="457"/>
      <c r="E201" s="12">
        <f>ECSF!K32</f>
        <v>0</v>
      </c>
    </row>
    <row r="202" spans="2:5" ht="15" customHeight="1">
      <c r="B202" s="464"/>
      <c r="C202" s="457" t="s">
        <v>38</v>
      </c>
      <c r="D202" s="457"/>
      <c r="E202" s="12">
        <f>ECSF!K33</f>
        <v>0</v>
      </c>
    </row>
    <row r="203" spans="2:5">
      <c r="B203" s="464"/>
      <c r="C203" s="457" t="s">
        <v>40</v>
      </c>
      <c r="D203" s="457"/>
      <c r="E203" s="12">
        <f>ECSF!K34</f>
        <v>0</v>
      </c>
    </row>
    <row r="204" spans="2:5" ht="15" customHeight="1">
      <c r="B204" s="464"/>
      <c r="C204" s="459" t="s">
        <v>47</v>
      </c>
      <c r="D204" s="459"/>
      <c r="E204" s="11">
        <f>ECSF!K36</f>
        <v>122880</v>
      </c>
    </row>
    <row r="205" spans="2:5" ht="15" customHeight="1">
      <c r="B205" s="464"/>
      <c r="C205" s="459" t="s">
        <v>49</v>
      </c>
      <c r="D205" s="459"/>
      <c r="E205" s="11">
        <f>ECSF!K38</f>
        <v>0</v>
      </c>
    </row>
    <row r="206" spans="2:5" ht="15" customHeight="1">
      <c r="B206" s="464"/>
      <c r="C206" s="457" t="s">
        <v>50</v>
      </c>
      <c r="D206" s="457"/>
      <c r="E206" s="12">
        <f>ECSF!K40</f>
        <v>0</v>
      </c>
    </row>
    <row r="207" spans="2:5" ht="15" customHeight="1">
      <c r="B207" s="464"/>
      <c r="C207" s="457" t="s">
        <v>51</v>
      </c>
      <c r="D207" s="457"/>
      <c r="E207" s="12">
        <f>ECSF!K41</f>
        <v>0</v>
      </c>
    </row>
    <row r="208" spans="2:5" ht="15" customHeight="1">
      <c r="B208" s="464"/>
      <c r="C208" s="457" t="s">
        <v>52</v>
      </c>
      <c r="D208" s="457"/>
      <c r="E208" s="12">
        <f>ECSF!K42</f>
        <v>0</v>
      </c>
    </row>
    <row r="209" spans="2:5" ht="15" customHeight="1">
      <c r="B209" s="464"/>
      <c r="C209" s="459" t="s">
        <v>53</v>
      </c>
      <c r="D209" s="459"/>
      <c r="E209" s="11">
        <f>ECSF!K44</f>
        <v>122880</v>
      </c>
    </row>
    <row r="210" spans="2:5">
      <c r="B210" s="464"/>
      <c r="C210" s="457" t="s">
        <v>54</v>
      </c>
      <c r="D210" s="457"/>
      <c r="E210" s="12">
        <f>ECSF!K46</f>
        <v>122880</v>
      </c>
    </row>
    <row r="211" spans="2:5" ht="15" customHeight="1">
      <c r="B211" s="464"/>
      <c r="C211" s="457" t="s">
        <v>55</v>
      </c>
      <c r="D211" s="457"/>
      <c r="E211" s="12">
        <f>ECSF!K47</f>
        <v>0</v>
      </c>
    </row>
    <row r="212" spans="2:5">
      <c r="B212" s="464"/>
      <c r="C212" s="457" t="s">
        <v>56</v>
      </c>
      <c r="D212" s="457"/>
      <c r="E212" s="12">
        <f>ECSF!K48</f>
        <v>0</v>
      </c>
    </row>
    <row r="213" spans="2:5" ht="15" customHeight="1">
      <c r="B213" s="464"/>
      <c r="C213" s="457" t="s">
        <v>57</v>
      </c>
      <c r="D213" s="457"/>
      <c r="E213" s="12">
        <f>ECSF!K49</f>
        <v>0</v>
      </c>
    </row>
    <row r="214" spans="2:5">
      <c r="B214" s="464"/>
      <c r="C214" s="457" t="s">
        <v>58</v>
      </c>
      <c r="D214" s="457"/>
      <c r="E214" s="12">
        <f>ECSF!K50</f>
        <v>0</v>
      </c>
    </row>
    <row r="215" spans="2:5">
      <c r="B215" s="464"/>
      <c r="C215" s="459" t="s">
        <v>59</v>
      </c>
      <c r="D215" s="459"/>
      <c r="E215" s="11">
        <f>ECSF!K52</f>
        <v>0</v>
      </c>
    </row>
    <row r="216" spans="2:5">
      <c r="B216" s="464"/>
      <c r="C216" s="457" t="s">
        <v>60</v>
      </c>
      <c r="D216" s="457"/>
      <c r="E216" s="12">
        <f>ECSF!K54</f>
        <v>0</v>
      </c>
    </row>
    <row r="217" spans="2:5" ht="15" thickBot="1">
      <c r="B217" s="465"/>
      <c r="C217" s="457" t="s">
        <v>61</v>
      </c>
      <c r="D217" s="457"/>
      <c r="E217" s="12">
        <f>ECSF!K55</f>
        <v>0</v>
      </c>
    </row>
    <row r="218" spans="2:5">
      <c r="C218" s="460" t="s">
        <v>75</v>
      </c>
      <c r="D218" s="5" t="s">
        <v>64</v>
      </c>
      <c r="E218" s="15" t="str">
        <f>ECSF!D62</f>
        <v>Antrop. Luisa Yolanda Ramos Galicia</v>
      </c>
    </row>
    <row r="219" spans="2:5">
      <c r="C219" s="456"/>
      <c r="D219" s="5" t="s">
        <v>65</v>
      </c>
      <c r="E219" s="15" t="str">
        <f>ECSF!D63</f>
        <v>Directora General</v>
      </c>
    </row>
    <row r="220" spans="2:5">
      <c r="C220" s="456" t="s">
        <v>74</v>
      </c>
      <c r="D220" s="5" t="s">
        <v>64</v>
      </c>
      <c r="E220" s="15" t="str">
        <f>ECSF!H62</f>
        <v>Lic. Josefina Sánchez Jiménez</v>
      </c>
    </row>
    <row r="221" spans="2:5">
      <c r="C221" s="456"/>
      <c r="D221" s="5" t="s">
        <v>65</v>
      </c>
      <c r="E221" s="15" t="str">
        <f>ECSF!H63</f>
        <v>Departamento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6"/>
  <sheetViews>
    <sheetView topLeftCell="A39" zoomScale="110" zoomScaleNormal="110" workbookViewId="0">
      <selection activeCell="F44" sqref="A44:I44"/>
    </sheetView>
  </sheetViews>
  <sheetFormatPr baseColWidth="10" defaultColWidth="11.44140625" defaultRowHeight="11.4"/>
  <cols>
    <col min="1" max="1" width="2.21875" style="122" customWidth="1"/>
    <col min="2" max="2" width="1.109375" style="122" customWidth="1"/>
    <col min="3" max="3" width="11.6640625" style="122" customWidth="1"/>
    <col min="4" max="4" width="54.44140625" style="122" customWidth="1"/>
    <col min="5" max="5" width="19.109375" style="286" customWidth="1"/>
    <col min="6" max="6" width="19.33203125" style="122" customWidth="1"/>
    <col min="7" max="7" width="19" style="122" customWidth="1"/>
    <col min="8" max="8" width="21.33203125" style="122" customWidth="1"/>
    <col min="9" max="9" width="18.6640625" style="122" customWidth="1"/>
    <col min="10" max="10" width="1.109375" style="122" customWidth="1"/>
    <col min="11" max="11" width="3.109375" style="122" customWidth="1"/>
    <col min="12" max="16384" width="11.44140625" style="122"/>
  </cols>
  <sheetData>
    <row r="1" spans="2:14" s="168" customFormat="1" ht="6" customHeight="1">
      <c r="C1" s="169"/>
      <c r="D1" s="483"/>
      <c r="E1" s="483"/>
      <c r="F1" s="483"/>
      <c r="G1" s="484"/>
      <c r="H1" s="484"/>
      <c r="I1" s="484"/>
      <c r="J1" s="260"/>
      <c r="K1" s="225"/>
      <c r="L1" s="225"/>
    </row>
    <row r="2" spans="2:14" s="168" customFormat="1" ht="6" customHeight="1">
      <c r="C2" s="169"/>
    </row>
    <row r="3" spans="2:14" s="168" customFormat="1" ht="14.1" customHeight="1">
      <c r="C3" s="171"/>
      <c r="D3" s="453" t="s">
        <v>408</v>
      </c>
      <c r="E3" s="453"/>
      <c r="F3" s="453"/>
      <c r="G3" s="453"/>
      <c r="H3" s="453"/>
      <c r="I3" s="171"/>
      <c r="J3" s="171"/>
      <c r="K3" s="122"/>
      <c r="L3" s="122"/>
    </row>
    <row r="4" spans="2:14" s="168" customFormat="1" ht="14.1" customHeight="1">
      <c r="C4" s="171"/>
      <c r="D4" s="453" t="s">
        <v>145</v>
      </c>
      <c r="E4" s="453"/>
      <c r="F4" s="453"/>
      <c r="G4" s="453"/>
      <c r="H4" s="453"/>
      <c r="I4" s="171"/>
      <c r="J4" s="171"/>
      <c r="K4" s="122"/>
      <c r="L4" s="122"/>
    </row>
    <row r="5" spans="2:14" s="168" customFormat="1" ht="14.1" customHeight="1">
      <c r="C5" s="171"/>
      <c r="D5" s="453" t="s">
        <v>410</v>
      </c>
      <c r="E5" s="453"/>
      <c r="F5" s="453"/>
      <c r="G5" s="453"/>
      <c r="H5" s="453"/>
      <c r="I5" s="171"/>
      <c r="J5" s="171"/>
      <c r="K5" s="122"/>
      <c r="L5" s="122"/>
    </row>
    <row r="6" spans="2:14" s="168" customFormat="1" ht="14.1" customHeight="1">
      <c r="C6" s="171"/>
      <c r="D6" s="453" t="s">
        <v>1</v>
      </c>
      <c r="E6" s="453"/>
      <c r="F6" s="453"/>
      <c r="G6" s="453"/>
      <c r="H6" s="453"/>
      <c r="I6" s="171"/>
      <c r="J6" s="171"/>
      <c r="K6" s="122"/>
      <c r="L6" s="122"/>
    </row>
    <row r="7" spans="2:14" s="168" customFormat="1" ht="20.100000000000001" customHeight="1">
      <c r="B7" s="173"/>
      <c r="C7" s="174" t="s">
        <v>4</v>
      </c>
      <c r="D7" s="474" t="s">
        <v>419</v>
      </c>
      <c r="E7" s="474"/>
      <c r="F7" s="474"/>
      <c r="G7" s="474"/>
      <c r="H7" s="474"/>
      <c r="I7" s="135"/>
      <c r="J7" s="261"/>
      <c r="K7" s="261"/>
      <c r="L7" s="261"/>
      <c r="M7" s="261"/>
      <c r="N7" s="261"/>
    </row>
    <row r="8" spans="2:14" s="168" customFormat="1" ht="6.75" customHeight="1">
      <c r="B8" s="454"/>
      <c r="C8" s="454"/>
      <c r="D8" s="454"/>
      <c r="E8" s="454"/>
      <c r="F8" s="454"/>
      <c r="G8" s="454"/>
      <c r="H8" s="454"/>
      <c r="I8" s="454"/>
      <c r="J8" s="454"/>
    </row>
    <row r="9" spans="2:14" s="168" customFormat="1" ht="3" customHeight="1">
      <c r="B9" s="454"/>
      <c r="C9" s="454"/>
      <c r="D9" s="454"/>
      <c r="E9" s="454"/>
      <c r="F9" s="454"/>
      <c r="G9" s="454"/>
      <c r="H9" s="454"/>
      <c r="I9" s="454"/>
      <c r="J9" s="454"/>
    </row>
    <row r="10" spans="2:14" s="266" customFormat="1" ht="12">
      <c r="B10" s="262"/>
      <c r="C10" s="475" t="s">
        <v>76</v>
      </c>
      <c r="D10" s="475"/>
      <c r="E10" s="263" t="s">
        <v>146</v>
      </c>
      <c r="F10" s="263" t="s">
        <v>147</v>
      </c>
      <c r="G10" s="264" t="s">
        <v>148</v>
      </c>
      <c r="H10" s="264" t="s">
        <v>149</v>
      </c>
      <c r="I10" s="264" t="s">
        <v>150</v>
      </c>
      <c r="J10" s="265"/>
    </row>
    <row r="11" spans="2:14" s="266" customFormat="1" ht="12">
      <c r="B11" s="267"/>
      <c r="C11" s="476"/>
      <c r="D11" s="476"/>
      <c r="E11" s="268">
        <v>1</v>
      </c>
      <c r="F11" s="268">
        <v>2</v>
      </c>
      <c r="G11" s="269">
        <v>3</v>
      </c>
      <c r="H11" s="269" t="s">
        <v>151</v>
      </c>
      <c r="I11" s="269" t="s">
        <v>152</v>
      </c>
      <c r="J11" s="270"/>
    </row>
    <row r="12" spans="2:14" s="168" customFormat="1" ht="3" customHeight="1">
      <c r="B12" s="477"/>
      <c r="C12" s="454"/>
      <c r="D12" s="454"/>
      <c r="E12" s="454"/>
      <c r="F12" s="454"/>
      <c r="G12" s="454"/>
      <c r="H12" s="454"/>
      <c r="I12" s="454"/>
      <c r="J12" s="478"/>
    </row>
    <row r="13" spans="2:14" s="168" customFormat="1" ht="3" customHeight="1">
      <c r="B13" s="479"/>
      <c r="C13" s="480"/>
      <c r="D13" s="480"/>
      <c r="E13" s="480"/>
      <c r="F13" s="480"/>
      <c r="G13" s="480"/>
      <c r="H13" s="480"/>
      <c r="I13" s="480"/>
      <c r="J13" s="481"/>
      <c r="K13" s="122"/>
      <c r="L13" s="122"/>
    </row>
    <row r="14" spans="2:14" s="168" customFormat="1" ht="12">
      <c r="B14" s="197"/>
      <c r="C14" s="482" t="s">
        <v>6</v>
      </c>
      <c r="D14" s="482"/>
      <c r="E14" s="271">
        <f>+E16+E26</f>
        <v>18391915</v>
      </c>
      <c r="F14" s="271">
        <f>+F16+F26</f>
        <v>161967</v>
      </c>
      <c r="G14" s="271">
        <f>+G16+G26</f>
        <v>0</v>
      </c>
      <c r="H14" s="271">
        <f t="shared" ref="H14:I14" si="0">+H16+H26</f>
        <v>18553882</v>
      </c>
      <c r="I14" s="271">
        <f t="shared" si="0"/>
        <v>161967</v>
      </c>
      <c r="J14" s="272"/>
      <c r="K14" s="122"/>
      <c r="L14" s="122"/>
    </row>
    <row r="15" spans="2:14" s="168" customFormat="1" ht="5.0999999999999996" customHeight="1">
      <c r="B15" s="197"/>
      <c r="C15" s="273"/>
      <c r="D15" s="273"/>
      <c r="E15" s="271"/>
      <c r="F15" s="271"/>
      <c r="G15" s="271"/>
      <c r="H15" s="271"/>
      <c r="I15" s="271"/>
      <c r="J15" s="272"/>
      <c r="K15" s="122"/>
      <c r="L15" s="122"/>
    </row>
    <row r="16" spans="2:14" s="168" customFormat="1" ht="20.399999999999999">
      <c r="B16" s="274"/>
      <c r="C16" s="440" t="s">
        <v>8</v>
      </c>
      <c r="D16" s="440"/>
      <c r="E16" s="275">
        <f>SUM(E18:E24)</f>
        <v>2679628</v>
      </c>
      <c r="F16" s="275">
        <f>SUM(F18:F24)</f>
        <v>161967</v>
      </c>
      <c r="G16" s="275">
        <f>SUM(G18:G24)</f>
        <v>0</v>
      </c>
      <c r="H16" s="275">
        <f>E16+F16-G16</f>
        <v>2841595</v>
      </c>
      <c r="I16" s="275">
        <f>H16-E16</f>
        <v>161967</v>
      </c>
      <c r="J16" s="276"/>
      <c r="K16" s="122"/>
      <c r="L16" s="277"/>
    </row>
    <row r="17" spans="2:15" s="168" customFormat="1" ht="5.0999999999999996" customHeight="1">
      <c r="B17" s="184"/>
      <c r="C17" s="169"/>
      <c r="D17" s="169"/>
      <c r="E17" s="278"/>
      <c r="F17" s="278"/>
      <c r="G17" s="278"/>
      <c r="H17" s="278"/>
      <c r="I17" s="278"/>
      <c r="J17" s="279"/>
      <c r="K17" s="122"/>
      <c r="L17" s="277"/>
    </row>
    <row r="18" spans="2:15" s="168" customFormat="1" ht="19.5" customHeight="1">
      <c r="B18" s="184"/>
      <c r="C18" s="468" t="s">
        <v>10</v>
      </c>
      <c r="D18" s="468"/>
      <c r="E18" s="280">
        <f>+ESF!F18</f>
        <v>2679628</v>
      </c>
      <c r="F18" s="280">
        <f>2840715-2679628</f>
        <v>161087</v>
      </c>
      <c r="G18" s="280">
        <v>0</v>
      </c>
      <c r="H18" s="196">
        <f>E18+F18-G18</f>
        <v>2840715</v>
      </c>
      <c r="I18" s="196">
        <f>H18-E18</f>
        <v>161087</v>
      </c>
      <c r="J18" s="279"/>
      <c r="K18" s="122"/>
      <c r="L18" s="277" t="str">
        <f>IF(H18=ESF!E18," ","Error")</f>
        <v xml:space="preserve"> </v>
      </c>
    </row>
    <row r="19" spans="2:15" s="168" customFormat="1" ht="19.5" customHeight="1">
      <c r="B19" s="184"/>
      <c r="C19" s="468" t="s">
        <v>12</v>
      </c>
      <c r="D19" s="468"/>
      <c r="E19" s="280">
        <v>0</v>
      </c>
      <c r="F19" s="280">
        <v>880</v>
      </c>
      <c r="G19" s="280">
        <v>0</v>
      </c>
      <c r="H19" s="196">
        <f t="shared" ref="H19:H24" si="1">E19+F19-G19</f>
        <v>880</v>
      </c>
      <c r="I19" s="196">
        <f t="shared" ref="I19:I24" si="2">H19-E19</f>
        <v>880</v>
      </c>
      <c r="J19" s="279"/>
      <c r="K19" s="122"/>
      <c r="L19" s="277" t="str">
        <f>IF(H19=ESF!E19," ","Error")</f>
        <v xml:space="preserve"> </v>
      </c>
    </row>
    <row r="20" spans="2:15" s="168" customFormat="1" ht="19.5" customHeight="1">
      <c r="B20" s="184"/>
      <c r="C20" s="468" t="s">
        <v>14</v>
      </c>
      <c r="D20" s="468"/>
      <c r="E20" s="280">
        <f>+ESF!F20</f>
        <v>0</v>
      </c>
      <c r="F20" s="280">
        <v>0</v>
      </c>
      <c r="G20" s="280">
        <v>0</v>
      </c>
      <c r="H20" s="196">
        <f t="shared" si="1"/>
        <v>0</v>
      </c>
      <c r="I20" s="196">
        <f t="shared" si="2"/>
        <v>0</v>
      </c>
      <c r="J20" s="279"/>
      <c r="K20" s="122"/>
      <c r="L20" s="277" t="str">
        <f>IF(H20=ESF!E20," ","Error")</f>
        <v xml:space="preserve"> </v>
      </c>
    </row>
    <row r="21" spans="2:15" s="168" customFormat="1" ht="19.5" customHeight="1">
      <c r="B21" s="184"/>
      <c r="C21" s="468" t="s">
        <v>16</v>
      </c>
      <c r="D21" s="468"/>
      <c r="E21" s="280">
        <f>+ESF!F21</f>
        <v>0</v>
      </c>
      <c r="F21" s="280">
        <v>0</v>
      </c>
      <c r="G21" s="280">
        <v>0</v>
      </c>
      <c r="H21" s="196">
        <f t="shared" si="1"/>
        <v>0</v>
      </c>
      <c r="I21" s="196">
        <f t="shared" si="2"/>
        <v>0</v>
      </c>
      <c r="J21" s="279"/>
      <c r="K21" s="122"/>
      <c r="L21" s="277" t="str">
        <f>IF(H21=ESF!E21," ","Error")</f>
        <v xml:space="preserve"> </v>
      </c>
      <c r="O21" s="168" t="s">
        <v>134</v>
      </c>
    </row>
    <row r="22" spans="2:15" s="168" customFormat="1" ht="19.5" customHeight="1">
      <c r="B22" s="184"/>
      <c r="C22" s="468" t="s">
        <v>18</v>
      </c>
      <c r="D22" s="468"/>
      <c r="E22" s="280">
        <f>+ESF!F22</f>
        <v>0</v>
      </c>
      <c r="F22" s="280">
        <v>0</v>
      </c>
      <c r="G22" s="280">
        <v>0</v>
      </c>
      <c r="H22" s="196">
        <f t="shared" si="1"/>
        <v>0</v>
      </c>
      <c r="I22" s="196">
        <f t="shared" si="2"/>
        <v>0</v>
      </c>
      <c r="J22" s="279"/>
      <c r="K22" s="122"/>
      <c r="L22" s="277" t="str">
        <f>IF(H22=ESF!E22," ","Error")</f>
        <v xml:space="preserve"> </v>
      </c>
      <c r="M22" s="168" t="s">
        <v>204</v>
      </c>
    </row>
    <row r="23" spans="2:15" s="168" customFormat="1" ht="19.5" customHeight="1">
      <c r="B23" s="184"/>
      <c r="C23" s="468" t="s">
        <v>20</v>
      </c>
      <c r="D23" s="468"/>
      <c r="E23" s="280">
        <f>+ESF!F23</f>
        <v>0</v>
      </c>
      <c r="F23" s="280">
        <v>0</v>
      </c>
      <c r="G23" s="280">
        <v>0</v>
      </c>
      <c r="H23" s="196">
        <f t="shared" si="1"/>
        <v>0</v>
      </c>
      <c r="I23" s="196">
        <f t="shared" si="2"/>
        <v>0</v>
      </c>
      <c r="J23" s="279"/>
      <c r="K23" s="122"/>
      <c r="L23" s="277" t="str">
        <f>IF(H23=ESF!E23," ","Error")</f>
        <v xml:space="preserve"> </v>
      </c>
      <c r="M23" s="168" t="s">
        <v>134</v>
      </c>
    </row>
    <row r="24" spans="2:15" ht="19.5" customHeight="1">
      <c r="B24" s="184"/>
      <c r="C24" s="468" t="s">
        <v>22</v>
      </c>
      <c r="D24" s="468"/>
      <c r="E24" s="280">
        <f>+ESF!F24</f>
        <v>0</v>
      </c>
      <c r="F24" s="280">
        <v>0</v>
      </c>
      <c r="G24" s="280">
        <v>0</v>
      </c>
      <c r="H24" s="196">
        <f t="shared" si="1"/>
        <v>0</v>
      </c>
      <c r="I24" s="196">
        <f t="shared" si="2"/>
        <v>0</v>
      </c>
      <c r="J24" s="279"/>
      <c r="L24" s="277" t="str">
        <f>IF(H24=ESF!E24," ","Error")</f>
        <v xml:space="preserve"> </v>
      </c>
    </row>
    <row r="25" spans="2:15" ht="20.399999999999999">
      <c r="B25" s="184"/>
      <c r="C25" s="281"/>
      <c r="D25" s="281"/>
      <c r="E25" s="282"/>
      <c r="F25" s="282"/>
      <c r="G25" s="282"/>
      <c r="H25" s="282"/>
      <c r="I25" s="282"/>
      <c r="J25" s="279"/>
      <c r="L25" s="277"/>
    </row>
    <row r="26" spans="2:15" ht="20.399999999999999">
      <c r="B26" s="274"/>
      <c r="C26" s="440" t="s">
        <v>27</v>
      </c>
      <c r="D26" s="440"/>
      <c r="E26" s="275">
        <f>SUM(E28:E36)</f>
        <v>15712287</v>
      </c>
      <c r="F26" s="275">
        <f>SUM(F28:F36)</f>
        <v>0</v>
      </c>
      <c r="G26" s="275">
        <f>SUM(G28:G36)</f>
        <v>0</v>
      </c>
      <c r="H26" s="275">
        <f>E26+F26-G26</f>
        <v>15712287</v>
      </c>
      <c r="I26" s="275">
        <f>H26-E26</f>
        <v>0</v>
      </c>
      <c r="J26" s="276"/>
      <c r="L26" s="277"/>
    </row>
    <row r="27" spans="2:15" ht="5.0999999999999996" customHeight="1">
      <c r="B27" s="184"/>
      <c r="C27" s="169"/>
      <c r="D27" s="281"/>
      <c r="E27" s="278"/>
      <c r="F27" s="278"/>
      <c r="G27" s="278"/>
      <c r="H27" s="278"/>
      <c r="I27" s="278"/>
      <c r="J27" s="279"/>
      <c r="L27" s="277"/>
    </row>
    <row r="28" spans="2:15" ht="19.5" customHeight="1">
      <c r="B28" s="184"/>
      <c r="C28" s="468" t="s">
        <v>29</v>
      </c>
      <c r="D28" s="468"/>
      <c r="E28" s="280">
        <f>+ESF!F31</f>
        <v>0</v>
      </c>
      <c r="F28" s="280">
        <v>0</v>
      </c>
      <c r="G28" s="280">
        <v>0</v>
      </c>
      <c r="H28" s="196">
        <f>E28+F28-G28</f>
        <v>0</v>
      </c>
      <c r="I28" s="196">
        <f>H28-E28</f>
        <v>0</v>
      </c>
      <c r="J28" s="279"/>
      <c r="L28" s="277" t="str">
        <f>IF(H28=ESF!E31," ","error")</f>
        <v xml:space="preserve"> </v>
      </c>
    </row>
    <row r="29" spans="2:15" ht="19.5" customHeight="1">
      <c r="B29" s="184"/>
      <c r="C29" s="468" t="s">
        <v>31</v>
      </c>
      <c r="D29" s="468"/>
      <c r="E29" s="280">
        <f>+ESF!F32</f>
        <v>0</v>
      </c>
      <c r="F29" s="280">
        <v>0</v>
      </c>
      <c r="G29" s="280">
        <v>0</v>
      </c>
      <c r="H29" s="196">
        <f t="shared" ref="H29:H36" si="3">E29+F29-G29</f>
        <v>0</v>
      </c>
      <c r="I29" s="196">
        <f t="shared" ref="I29:I36" si="4">H29-E29</f>
        <v>0</v>
      </c>
      <c r="J29" s="279"/>
      <c r="L29" s="277" t="str">
        <f>IF(H29=ESF!E32," ","error")</f>
        <v xml:space="preserve"> </v>
      </c>
    </row>
    <row r="30" spans="2:15" ht="19.5" customHeight="1">
      <c r="B30" s="184"/>
      <c r="C30" s="468" t="s">
        <v>33</v>
      </c>
      <c r="D30" s="468"/>
      <c r="E30" s="280">
        <f>+ESF!F33</f>
        <v>14307152</v>
      </c>
      <c r="F30" s="280">
        <v>0</v>
      </c>
      <c r="G30" s="280">
        <v>0</v>
      </c>
      <c r="H30" s="196">
        <f t="shared" si="3"/>
        <v>14307152</v>
      </c>
      <c r="I30" s="196">
        <f t="shared" si="4"/>
        <v>0</v>
      </c>
      <c r="J30" s="279"/>
      <c r="L30" s="277" t="str">
        <f>IF(H30=ESF!E33," ","error")</f>
        <v xml:space="preserve"> </v>
      </c>
    </row>
    <row r="31" spans="2:15" ht="19.5" customHeight="1">
      <c r="B31" s="184"/>
      <c r="C31" s="468" t="s">
        <v>153</v>
      </c>
      <c r="D31" s="468"/>
      <c r="E31" s="280">
        <f>+ESF!F34</f>
        <v>1405135</v>
      </c>
      <c r="F31" s="280">
        <v>0</v>
      </c>
      <c r="G31" s="280">
        <v>0</v>
      </c>
      <c r="H31" s="196">
        <f t="shared" si="3"/>
        <v>1405135</v>
      </c>
      <c r="I31" s="196">
        <f t="shared" si="4"/>
        <v>0</v>
      </c>
      <c r="J31" s="279"/>
      <c r="L31" s="277" t="str">
        <f>IF(H31=ESF!E34," ","error")</f>
        <v xml:space="preserve"> </v>
      </c>
    </row>
    <row r="32" spans="2:15" ht="19.5" customHeight="1">
      <c r="B32" s="184"/>
      <c r="C32" s="468" t="s">
        <v>37</v>
      </c>
      <c r="D32" s="468"/>
      <c r="E32" s="280">
        <f>+ESF!F35</f>
        <v>0</v>
      </c>
      <c r="F32" s="280">
        <v>0</v>
      </c>
      <c r="G32" s="280">
        <v>0</v>
      </c>
      <c r="H32" s="196">
        <f t="shared" si="3"/>
        <v>0</v>
      </c>
      <c r="I32" s="196">
        <f t="shared" si="4"/>
        <v>0</v>
      </c>
      <c r="J32" s="279"/>
      <c r="L32" s="277" t="str">
        <f>IF(H32=ESF!E35," ","error")</f>
        <v xml:space="preserve"> </v>
      </c>
    </row>
    <row r="33" spans="2:18" ht="19.5" customHeight="1">
      <c r="B33" s="184"/>
      <c r="C33" s="468" t="s">
        <v>39</v>
      </c>
      <c r="D33" s="468"/>
      <c r="E33" s="280">
        <f>+ESF!F36</f>
        <v>0</v>
      </c>
      <c r="F33" s="280">
        <v>0</v>
      </c>
      <c r="G33" s="280">
        <v>0</v>
      </c>
      <c r="H33" s="196">
        <f t="shared" si="3"/>
        <v>0</v>
      </c>
      <c r="I33" s="196">
        <f t="shared" si="4"/>
        <v>0</v>
      </c>
      <c r="J33" s="279"/>
      <c r="L33" s="277" t="str">
        <f>IF(H33=ESF!E36," ","error")</f>
        <v xml:space="preserve"> </v>
      </c>
    </row>
    <row r="34" spans="2:18" ht="19.5" customHeight="1">
      <c r="B34" s="184"/>
      <c r="C34" s="468" t="s">
        <v>41</v>
      </c>
      <c r="D34" s="468"/>
      <c r="E34" s="280">
        <f>+ESF!F37</f>
        <v>0</v>
      </c>
      <c r="F34" s="280">
        <v>0</v>
      </c>
      <c r="G34" s="280">
        <v>0</v>
      </c>
      <c r="H34" s="196">
        <f t="shared" si="3"/>
        <v>0</v>
      </c>
      <c r="I34" s="196">
        <f t="shared" si="4"/>
        <v>0</v>
      </c>
      <c r="J34" s="279"/>
      <c r="L34" s="277" t="str">
        <f>IF(H34=ESF!E37," ","error")</f>
        <v xml:space="preserve"> </v>
      </c>
    </row>
    <row r="35" spans="2:18" ht="19.5" customHeight="1">
      <c r="B35" s="184"/>
      <c r="C35" s="468" t="s">
        <v>42</v>
      </c>
      <c r="D35" s="468"/>
      <c r="E35" s="280">
        <f>+ESF!F38</f>
        <v>0</v>
      </c>
      <c r="F35" s="280">
        <v>0</v>
      </c>
      <c r="G35" s="280">
        <v>0</v>
      </c>
      <c r="H35" s="196">
        <f t="shared" si="3"/>
        <v>0</v>
      </c>
      <c r="I35" s="196">
        <f t="shared" si="4"/>
        <v>0</v>
      </c>
      <c r="J35" s="279"/>
      <c r="L35" s="277" t="str">
        <f>IF(H35=ESF!E38," ","error")</f>
        <v xml:space="preserve"> </v>
      </c>
    </row>
    <row r="36" spans="2:18" ht="19.5" customHeight="1">
      <c r="B36" s="184"/>
      <c r="C36" s="468" t="s">
        <v>44</v>
      </c>
      <c r="D36" s="468"/>
      <c r="E36" s="280">
        <f>+ESF!F39</f>
        <v>0</v>
      </c>
      <c r="F36" s="280">
        <v>0</v>
      </c>
      <c r="G36" s="280">
        <v>0</v>
      </c>
      <c r="H36" s="196">
        <f t="shared" si="3"/>
        <v>0</v>
      </c>
      <c r="I36" s="196">
        <f t="shared" si="4"/>
        <v>0</v>
      </c>
      <c r="J36" s="279"/>
      <c r="L36" s="277" t="str">
        <f>IF(H36=ESF!E39," ","error")</f>
        <v xml:space="preserve"> </v>
      </c>
    </row>
    <row r="37" spans="2:18" ht="20.399999999999999">
      <c r="B37" s="184"/>
      <c r="C37" s="281"/>
      <c r="D37" s="281"/>
      <c r="E37" s="282"/>
      <c r="F37" s="278"/>
      <c r="G37" s="278"/>
      <c r="H37" s="278"/>
      <c r="I37" s="278"/>
      <c r="J37" s="279"/>
      <c r="L37" s="277"/>
    </row>
    <row r="38" spans="2:18" ht="6" customHeight="1">
      <c r="B38" s="469"/>
      <c r="C38" s="470"/>
      <c r="D38" s="470"/>
      <c r="E38" s="470"/>
      <c r="F38" s="470"/>
      <c r="G38" s="470"/>
      <c r="H38" s="470"/>
      <c r="I38" s="470"/>
      <c r="J38" s="471"/>
    </row>
    <row r="39" spans="2:18" ht="6" customHeight="1">
      <c r="B39" s="283"/>
      <c r="C39" s="284"/>
      <c r="D39" s="285"/>
      <c r="F39" s="283"/>
      <c r="G39" s="283"/>
      <c r="H39" s="283"/>
      <c r="I39" s="283"/>
      <c r="J39" s="283"/>
    </row>
    <row r="40" spans="2:18" ht="15" customHeight="1">
      <c r="B40" s="168"/>
      <c r="C40" s="439" t="s">
        <v>78</v>
      </c>
      <c r="D40" s="439"/>
      <c r="E40" s="439"/>
      <c r="F40" s="439"/>
      <c r="G40" s="439"/>
      <c r="H40" s="439"/>
      <c r="I40" s="439"/>
      <c r="J40" s="186"/>
      <c r="K40" s="186"/>
      <c r="L40" s="168"/>
      <c r="M40" s="168"/>
      <c r="N40" s="168"/>
      <c r="O40" s="168"/>
      <c r="P40" s="168"/>
      <c r="Q40" s="168"/>
      <c r="R40" s="168"/>
    </row>
    <row r="41" spans="2:18" ht="9.75" customHeight="1">
      <c r="B41" s="168"/>
      <c r="C41" s="186"/>
      <c r="D41" s="210"/>
      <c r="E41" s="211"/>
      <c r="F41" s="211"/>
      <c r="G41" s="168"/>
      <c r="H41" s="212"/>
      <c r="I41" s="210"/>
      <c r="J41" s="211"/>
      <c r="K41" s="211"/>
      <c r="L41" s="168"/>
      <c r="M41" s="168"/>
      <c r="N41" s="168"/>
      <c r="O41" s="168"/>
      <c r="P41" s="168"/>
      <c r="Q41" s="168"/>
      <c r="R41" s="168"/>
    </row>
    <row r="42" spans="2:18" ht="50.1" customHeight="1">
      <c r="B42" s="168"/>
      <c r="C42" s="472"/>
      <c r="D42" s="472"/>
      <c r="E42" s="211"/>
      <c r="F42" s="473"/>
      <c r="G42" s="473"/>
      <c r="H42" s="473"/>
      <c r="I42" s="473"/>
      <c r="J42" s="211"/>
      <c r="K42" s="211"/>
      <c r="L42" s="168"/>
      <c r="M42" s="168"/>
      <c r="N42" s="168"/>
      <c r="O42" s="168"/>
      <c r="P42" s="168"/>
      <c r="Q42" s="168"/>
      <c r="R42" s="168"/>
    </row>
    <row r="43" spans="2:18" ht="14.1" customHeight="1">
      <c r="B43" s="168"/>
      <c r="C43" s="437" t="s">
        <v>412</v>
      </c>
      <c r="D43" s="437"/>
      <c r="E43" s="225"/>
      <c r="F43" s="437" t="s">
        <v>414</v>
      </c>
      <c r="G43" s="437"/>
      <c r="H43" s="437"/>
      <c r="I43" s="437"/>
      <c r="J43" s="187"/>
      <c r="K43" s="168"/>
      <c r="Q43" s="168"/>
      <c r="R43" s="168"/>
    </row>
    <row r="44" spans="2:18" ht="14.1" customHeight="1">
      <c r="B44" s="168"/>
      <c r="C44" s="432" t="s">
        <v>413</v>
      </c>
      <c r="D44" s="432"/>
      <c r="E44" s="194"/>
      <c r="F44" s="432" t="s">
        <v>415</v>
      </c>
      <c r="G44" s="432"/>
      <c r="H44" s="432"/>
      <c r="I44" s="432"/>
      <c r="J44" s="187"/>
      <c r="K44" s="168"/>
      <c r="Q44" s="168"/>
      <c r="R44" s="168"/>
    </row>
    <row r="45" spans="2:18">
      <c r="C45" s="168"/>
      <c r="D45" s="168"/>
      <c r="E45" s="234"/>
      <c r="F45" s="168"/>
      <c r="G45" s="168"/>
      <c r="H45" s="168"/>
    </row>
    <row r="46" spans="2:18">
      <c r="C46" s="168"/>
      <c r="D46" s="168"/>
      <c r="E46" s="234"/>
      <c r="F46" s="168"/>
      <c r="G46" s="168"/>
      <c r="H46" s="168"/>
    </row>
  </sheetData>
  <sheetProtection formatCells="0" selectLockedCells="1"/>
  <mergeCells count="39">
    <mergeCell ref="D1:F1"/>
    <mergeCell ref="G1:I1"/>
    <mergeCell ref="D3:H3"/>
    <mergeCell ref="D4:H4"/>
    <mergeCell ref="D5:H5"/>
    <mergeCell ref="C20:D20"/>
    <mergeCell ref="D6:H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43:D43"/>
    <mergeCell ref="F43:I43"/>
    <mergeCell ref="C44:D44"/>
    <mergeCell ref="F44:I44"/>
    <mergeCell ref="C35:D35"/>
    <mergeCell ref="C36:D36"/>
    <mergeCell ref="B38:J38"/>
    <mergeCell ref="C40:I40"/>
    <mergeCell ref="C42:D42"/>
    <mergeCell ref="F42:I42"/>
  </mergeCells>
  <printOptions verticalCentered="1"/>
  <pageMargins left="1.299212598425197" right="0" top="0.98425196850393704" bottom="0.59055118110236227" header="0" footer="0"/>
  <pageSetup scale="73" orientation="landscape" r:id="rId1"/>
  <ignoredErrors>
    <ignoredError sqref="E18:F18 E20:E24 E28:E3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3"/>
  <sheetViews>
    <sheetView topLeftCell="A25" zoomScaleNormal="100" workbookViewId="0">
      <selection activeCell="E41" sqref="E41"/>
    </sheetView>
  </sheetViews>
  <sheetFormatPr baseColWidth="10" defaultColWidth="11.44140625" defaultRowHeight="11.4"/>
  <cols>
    <col min="1" max="1" width="2.109375" style="146" customWidth="1"/>
    <col min="2" max="2" width="4.88671875" style="288" customWidth="1"/>
    <col min="3" max="3" width="14.5546875" style="288" customWidth="1"/>
    <col min="4" max="4" width="18.88671875" style="288" customWidth="1"/>
    <col min="5" max="5" width="21.88671875" style="288" customWidth="1"/>
    <col min="6" max="6" width="3.44140625" style="288" customWidth="1"/>
    <col min="7" max="7" width="22.33203125" style="288" customWidth="1"/>
    <col min="8" max="8" width="29.6640625" style="288" customWidth="1"/>
    <col min="9" max="9" width="20.6640625" style="288" customWidth="1"/>
    <col min="10" max="10" width="20.88671875" style="288" customWidth="1"/>
    <col min="11" max="11" width="3.6640625" style="288" customWidth="1"/>
    <col min="12" max="12" width="4.109375" style="146" customWidth="1"/>
    <col min="13" max="16384" width="11.44140625" style="146"/>
  </cols>
  <sheetData>
    <row r="1" spans="2:18" s="132" customFormat="1" ht="6" customHeight="1">
      <c r="B1" s="143"/>
      <c r="C1" s="287"/>
      <c r="D1" s="137"/>
      <c r="E1" s="161"/>
      <c r="F1" s="161"/>
      <c r="G1" s="161"/>
      <c r="H1" s="161"/>
      <c r="I1" s="161"/>
      <c r="J1" s="161"/>
      <c r="K1" s="161"/>
      <c r="L1" s="288"/>
      <c r="Q1" s="146"/>
      <c r="R1" s="146"/>
    </row>
    <row r="2" spans="2:18" ht="6" customHeight="1">
      <c r="B2" s="146"/>
      <c r="C2" s="289"/>
      <c r="D2" s="146"/>
      <c r="E2" s="146"/>
      <c r="F2" s="146"/>
      <c r="G2" s="146"/>
      <c r="H2" s="146"/>
      <c r="I2" s="146"/>
      <c r="J2" s="146"/>
      <c r="K2" s="146"/>
    </row>
    <row r="3" spans="2:18" ht="6" customHeight="1"/>
    <row r="4" spans="2:18" ht="14.1" customHeight="1">
      <c r="C4" s="290"/>
      <c r="D4" s="492" t="s">
        <v>408</v>
      </c>
      <c r="E4" s="492"/>
      <c r="F4" s="492"/>
      <c r="G4" s="492"/>
      <c r="H4" s="492"/>
      <c r="I4" s="492"/>
      <c r="J4" s="290"/>
      <c r="K4" s="290"/>
    </row>
    <row r="5" spans="2:18" ht="14.1" customHeight="1">
      <c r="C5" s="290"/>
      <c r="D5" s="492" t="s">
        <v>154</v>
      </c>
      <c r="E5" s="492"/>
      <c r="F5" s="492"/>
      <c r="G5" s="492"/>
      <c r="H5" s="492"/>
      <c r="I5" s="492"/>
      <c r="J5" s="290"/>
      <c r="K5" s="290"/>
    </row>
    <row r="6" spans="2:18" ht="14.1" customHeight="1">
      <c r="C6" s="290"/>
      <c r="D6" s="492" t="s">
        <v>410</v>
      </c>
      <c r="E6" s="492"/>
      <c r="F6" s="492"/>
      <c r="G6" s="492"/>
      <c r="H6" s="492"/>
      <c r="I6" s="492"/>
      <c r="J6" s="290"/>
      <c r="K6" s="290"/>
    </row>
    <row r="7" spans="2:18" ht="14.1" customHeight="1">
      <c r="C7" s="290"/>
      <c r="D7" s="492" t="s">
        <v>1</v>
      </c>
      <c r="E7" s="492"/>
      <c r="F7" s="492"/>
      <c r="G7" s="492"/>
      <c r="H7" s="492"/>
      <c r="I7" s="492"/>
      <c r="J7" s="290"/>
      <c r="K7" s="290"/>
    </row>
    <row r="8" spans="2:18" ht="6" customHeight="1">
      <c r="B8" s="291"/>
      <c r="C8" s="493"/>
      <c r="D8" s="493"/>
      <c r="E8" s="494"/>
      <c r="F8" s="494"/>
      <c r="G8" s="494"/>
      <c r="H8" s="494"/>
      <c r="I8" s="494"/>
      <c r="J8" s="494"/>
      <c r="K8" s="292"/>
    </row>
    <row r="9" spans="2:18" ht="20.100000000000001" customHeight="1">
      <c r="B9" s="291"/>
      <c r="C9" s="293" t="s">
        <v>4</v>
      </c>
      <c r="D9" s="445" t="s">
        <v>420</v>
      </c>
      <c r="E9" s="445"/>
      <c r="F9" s="445"/>
      <c r="G9" s="445"/>
      <c r="H9" s="445"/>
      <c r="I9" s="445"/>
      <c r="J9" s="445"/>
      <c r="K9" s="292"/>
    </row>
    <row r="10" spans="2:18" ht="5.0999999999999996" customHeight="1">
      <c r="B10" s="294"/>
      <c r="C10" s="495"/>
      <c r="D10" s="495"/>
      <c r="E10" s="495"/>
      <c r="F10" s="495"/>
      <c r="G10" s="495"/>
      <c r="H10" s="495"/>
      <c r="I10" s="495"/>
      <c r="J10" s="495"/>
      <c r="K10" s="495"/>
    </row>
    <row r="11" spans="2:18" ht="3" customHeight="1">
      <c r="B11" s="294"/>
      <c r="C11" s="495"/>
      <c r="D11" s="495"/>
      <c r="E11" s="495"/>
      <c r="F11" s="495"/>
      <c r="G11" s="495"/>
      <c r="H11" s="495"/>
      <c r="I11" s="495"/>
      <c r="J11" s="495"/>
      <c r="K11" s="495"/>
    </row>
    <row r="12" spans="2:18" ht="30" customHeight="1">
      <c r="B12" s="295"/>
      <c r="C12" s="496" t="s">
        <v>155</v>
      </c>
      <c r="D12" s="496"/>
      <c r="E12" s="496"/>
      <c r="F12" s="296"/>
      <c r="G12" s="297" t="s">
        <v>156</v>
      </c>
      <c r="H12" s="297" t="s">
        <v>157</v>
      </c>
      <c r="I12" s="296" t="s">
        <v>158</v>
      </c>
      <c r="J12" s="296" t="s">
        <v>159</v>
      </c>
      <c r="K12" s="298"/>
    </row>
    <row r="13" spans="2:18" ht="3" customHeight="1">
      <c r="B13" s="299"/>
      <c r="C13" s="495"/>
      <c r="D13" s="495"/>
      <c r="E13" s="495"/>
      <c r="F13" s="495"/>
      <c r="G13" s="495"/>
      <c r="H13" s="495"/>
      <c r="I13" s="495"/>
      <c r="J13" s="495"/>
      <c r="K13" s="497"/>
    </row>
    <row r="14" spans="2:18" ht="9.9" customHeight="1">
      <c r="B14" s="300"/>
      <c r="C14" s="490"/>
      <c r="D14" s="490"/>
      <c r="E14" s="490"/>
      <c r="F14" s="490"/>
      <c r="G14" s="490"/>
      <c r="H14" s="490"/>
      <c r="I14" s="490"/>
      <c r="J14" s="490"/>
      <c r="K14" s="491"/>
    </row>
    <row r="15" spans="2:18" ht="12">
      <c r="B15" s="300"/>
      <c r="C15" s="488" t="s">
        <v>160</v>
      </c>
      <c r="D15" s="488"/>
      <c r="E15" s="488"/>
      <c r="F15" s="301"/>
      <c r="G15" s="301"/>
      <c r="H15" s="301"/>
      <c r="I15" s="301"/>
      <c r="J15" s="301"/>
      <c r="K15" s="302"/>
    </row>
    <row r="16" spans="2:18" ht="12">
      <c r="B16" s="303"/>
      <c r="C16" s="486" t="s">
        <v>161</v>
      </c>
      <c r="D16" s="486"/>
      <c r="E16" s="486"/>
      <c r="F16" s="304"/>
      <c r="G16" s="304"/>
      <c r="H16" s="304"/>
      <c r="I16" s="304"/>
      <c r="J16" s="304"/>
      <c r="K16" s="305"/>
    </row>
    <row r="17" spans="2:13" ht="12">
      <c r="B17" s="303"/>
      <c r="C17" s="488" t="s">
        <v>162</v>
      </c>
      <c r="D17" s="488"/>
      <c r="E17" s="488"/>
      <c r="F17" s="304"/>
      <c r="G17" s="306"/>
      <c r="H17" s="306"/>
      <c r="I17" s="245">
        <f>SUM(I18:I20)</f>
        <v>0</v>
      </c>
      <c r="J17" s="245">
        <f>SUM(J18:J20)</f>
        <v>0</v>
      </c>
      <c r="K17" s="307"/>
    </row>
    <row r="18" spans="2:13" ht="12">
      <c r="B18" s="308"/>
      <c r="C18" s="309"/>
      <c r="D18" s="487" t="s">
        <v>163</v>
      </c>
      <c r="E18" s="487"/>
      <c r="F18" s="304"/>
      <c r="G18" s="310"/>
      <c r="H18" s="310"/>
      <c r="I18" s="311">
        <v>0</v>
      </c>
      <c r="J18" s="311">
        <v>0</v>
      </c>
      <c r="K18" s="312"/>
    </row>
    <row r="19" spans="2:13" ht="12">
      <c r="B19" s="308"/>
      <c r="C19" s="309"/>
      <c r="D19" s="487" t="s">
        <v>164</v>
      </c>
      <c r="E19" s="487"/>
      <c r="F19" s="304"/>
      <c r="G19" s="310"/>
      <c r="H19" s="310"/>
      <c r="I19" s="311">
        <v>0</v>
      </c>
      <c r="J19" s="311">
        <v>0</v>
      </c>
      <c r="K19" s="312"/>
    </row>
    <row r="20" spans="2:13" ht="12">
      <c r="B20" s="308"/>
      <c r="C20" s="309"/>
      <c r="D20" s="487" t="s">
        <v>165</v>
      </c>
      <c r="E20" s="487"/>
      <c r="F20" s="304"/>
      <c r="G20" s="310"/>
      <c r="H20" s="310"/>
      <c r="I20" s="311">
        <v>0</v>
      </c>
      <c r="J20" s="311">
        <v>0</v>
      </c>
      <c r="K20" s="312"/>
    </row>
    <row r="21" spans="2:13" ht="9.9" customHeight="1">
      <c r="B21" s="308"/>
      <c r="C21" s="309"/>
      <c r="D21" s="309"/>
      <c r="E21" s="313"/>
      <c r="F21" s="304"/>
      <c r="G21" s="314"/>
      <c r="H21" s="314"/>
      <c r="I21" s="315"/>
      <c r="J21" s="315"/>
      <c r="K21" s="312"/>
    </row>
    <row r="22" spans="2:13" ht="12">
      <c r="B22" s="303"/>
      <c r="C22" s="488" t="s">
        <v>166</v>
      </c>
      <c r="D22" s="488"/>
      <c r="E22" s="488"/>
      <c r="F22" s="304"/>
      <c r="G22" s="306"/>
      <c r="H22" s="306"/>
      <c r="I22" s="245">
        <f>SUM(I23:I26)</f>
        <v>0</v>
      </c>
      <c r="J22" s="245">
        <f>SUM(J23:J26)</f>
        <v>0</v>
      </c>
      <c r="K22" s="307"/>
      <c r="M22" s="146" t="s">
        <v>204</v>
      </c>
    </row>
    <row r="23" spans="2:13" ht="12">
      <c r="B23" s="308"/>
      <c r="C23" s="309"/>
      <c r="D23" s="487" t="s">
        <v>167</v>
      </c>
      <c r="E23" s="487"/>
      <c r="F23" s="304"/>
      <c r="G23" s="310"/>
      <c r="H23" s="310"/>
      <c r="I23" s="311">
        <v>0</v>
      </c>
      <c r="J23" s="311">
        <v>0</v>
      </c>
      <c r="K23" s="312"/>
    </row>
    <row r="24" spans="2:13" ht="12">
      <c r="B24" s="308"/>
      <c r="C24" s="309"/>
      <c r="D24" s="487" t="s">
        <v>168</v>
      </c>
      <c r="E24" s="487"/>
      <c r="F24" s="304"/>
      <c r="G24" s="310"/>
      <c r="H24" s="310"/>
      <c r="I24" s="311">
        <v>0</v>
      </c>
      <c r="J24" s="311">
        <v>0</v>
      </c>
      <c r="K24" s="312"/>
    </row>
    <row r="25" spans="2:13" ht="12">
      <c r="B25" s="308"/>
      <c r="C25" s="309"/>
      <c r="D25" s="487" t="s">
        <v>164</v>
      </c>
      <c r="E25" s="487"/>
      <c r="F25" s="304"/>
      <c r="G25" s="310"/>
      <c r="H25" s="310"/>
      <c r="I25" s="311">
        <v>0</v>
      </c>
      <c r="J25" s="311">
        <v>0</v>
      </c>
      <c r="K25" s="312"/>
    </row>
    <row r="26" spans="2:13" ht="12">
      <c r="B26" s="308"/>
      <c r="C26" s="289"/>
      <c r="D26" s="487" t="s">
        <v>165</v>
      </c>
      <c r="E26" s="487"/>
      <c r="F26" s="304"/>
      <c r="G26" s="310"/>
      <c r="H26" s="310"/>
      <c r="I26" s="316">
        <v>0</v>
      </c>
      <c r="J26" s="316">
        <v>0</v>
      </c>
      <c r="K26" s="312"/>
    </row>
    <row r="27" spans="2:13" ht="9.9" customHeight="1">
      <c r="B27" s="308"/>
      <c r="C27" s="309"/>
      <c r="D27" s="309"/>
      <c r="E27" s="313"/>
      <c r="F27" s="304"/>
      <c r="G27" s="317"/>
      <c r="H27" s="317"/>
      <c r="I27" s="318"/>
      <c r="J27" s="318"/>
      <c r="K27" s="312"/>
    </row>
    <row r="28" spans="2:13">
      <c r="B28" s="319"/>
      <c r="C28" s="489" t="s">
        <v>169</v>
      </c>
      <c r="D28" s="489"/>
      <c r="E28" s="489"/>
      <c r="F28" s="320"/>
      <c r="G28" s="321"/>
      <c r="H28" s="321"/>
      <c r="I28" s="322">
        <f>I17+I22</f>
        <v>0</v>
      </c>
      <c r="J28" s="322">
        <f>J17+J22</f>
        <v>0</v>
      </c>
      <c r="K28" s="323"/>
    </row>
    <row r="29" spans="2:13" ht="12">
      <c r="B29" s="303"/>
      <c r="C29" s="309"/>
      <c r="D29" s="309"/>
      <c r="E29" s="324"/>
      <c r="F29" s="304"/>
      <c r="G29" s="317"/>
      <c r="H29" s="317"/>
      <c r="I29" s="318"/>
      <c r="J29" s="318"/>
      <c r="K29" s="307"/>
    </row>
    <row r="30" spans="2:13" ht="12">
      <c r="B30" s="303"/>
      <c r="C30" s="486" t="s">
        <v>170</v>
      </c>
      <c r="D30" s="486"/>
      <c r="E30" s="486"/>
      <c r="F30" s="304"/>
      <c r="G30" s="317"/>
      <c r="H30" s="317"/>
      <c r="I30" s="318"/>
      <c r="J30" s="318"/>
      <c r="K30" s="307"/>
    </row>
    <row r="31" spans="2:13" ht="12">
      <c r="B31" s="303"/>
      <c r="C31" s="488" t="s">
        <v>162</v>
      </c>
      <c r="D31" s="488"/>
      <c r="E31" s="488"/>
      <c r="F31" s="304"/>
      <c r="G31" s="306"/>
      <c r="H31" s="306"/>
      <c r="I31" s="245">
        <f>SUM(I32:I34)</f>
        <v>0</v>
      </c>
      <c r="J31" s="245">
        <f>SUM(J32:J34)</f>
        <v>0</v>
      </c>
      <c r="K31" s="307"/>
    </row>
    <row r="32" spans="2:13" ht="12">
      <c r="B32" s="308"/>
      <c r="C32" s="309"/>
      <c r="D32" s="487" t="s">
        <v>163</v>
      </c>
      <c r="E32" s="487"/>
      <c r="F32" s="304"/>
      <c r="G32" s="310"/>
      <c r="H32" s="310"/>
      <c r="I32" s="311">
        <v>0</v>
      </c>
      <c r="J32" s="311">
        <v>0</v>
      </c>
      <c r="K32" s="312"/>
    </row>
    <row r="33" spans="2:11">
      <c r="B33" s="308"/>
      <c r="C33" s="289"/>
      <c r="D33" s="487" t="s">
        <v>164</v>
      </c>
      <c r="E33" s="487"/>
      <c r="F33" s="289"/>
      <c r="G33" s="325"/>
      <c r="H33" s="325"/>
      <c r="I33" s="311">
        <v>0</v>
      </c>
      <c r="J33" s="311">
        <v>0</v>
      </c>
      <c r="K33" s="312"/>
    </row>
    <row r="34" spans="2:11">
      <c r="B34" s="308"/>
      <c r="C34" s="289"/>
      <c r="D34" s="487" t="s">
        <v>165</v>
      </c>
      <c r="E34" s="487"/>
      <c r="F34" s="289"/>
      <c r="G34" s="325"/>
      <c r="H34" s="325"/>
      <c r="I34" s="311">
        <v>0</v>
      </c>
      <c r="J34" s="311">
        <v>0</v>
      </c>
      <c r="K34" s="312"/>
    </row>
    <row r="35" spans="2:11" ht="9.9" customHeight="1">
      <c r="B35" s="308"/>
      <c r="C35" s="309"/>
      <c r="D35" s="309"/>
      <c r="E35" s="313"/>
      <c r="F35" s="304"/>
      <c r="G35" s="317"/>
      <c r="H35" s="317"/>
      <c r="I35" s="318"/>
      <c r="J35" s="318"/>
      <c r="K35" s="312"/>
    </row>
    <row r="36" spans="2:11" ht="12">
      <c r="B36" s="303"/>
      <c r="C36" s="488" t="s">
        <v>166</v>
      </c>
      <c r="D36" s="488"/>
      <c r="E36" s="488"/>
      <c r="F36" s="304"/>
      <c r="G36" s="306"/>
      <c r="H36" s="306"/>
      <c r="I36" s="245">
        <f>SUM(I37:I40)</f>
        <v>0</v>
      </c>
      <c r="J36" s="245">
        <f>SUM(J37:J40)</f>
        <v>0</v>
      </c>
      <c r="K36" s="307"/>
    </row>
    <row r="37" spans="2:11" ht="12">
      <c r="B37" s="308"/>
      <c r="C37" s="309"/>
      <c r="D37" s="487" t="s">
        <v>167</v>
      </c>
      <c r="E37" s="487"/>
      <c r="F37" s="304"/>
      <c r="G37" s="310"/>
      <c r="H37" s="310"/>
      <c r="I37" s="311">
        <v>0</v>
      </c>
      <c r="J37" s="311">
        <v>0</v>
      </c>
      <c r="K37" s="312"/>
    </row>
    <row r="38" spans="2:11" ht="12">
      <c r="B38" s="308"/>
      <c r="C38" s="309"/>
      <c r="D38" s="487" t="s">
        <v>168</v>
      </c>
      <c r="E38" s="487"/>
      <c r="F38" s="304"/>
      <c r="G38" s="310"/>
      <c r="H38" s="310"/>
      <c r="I38" s="311">
        <v>0</v>
      </c>
      <c r="J38" s="311">
        <v>0</v>
      </c>
      <c r="K38" s="312"/>
    </row>
    <row r="39" spans="2:11" ht="12">
      <c r="B39" s="308"/>
      <c r="C39" s="309"/>
      <c r="D39" s="487" t="s">
        <v>164</v>
      </c>
      <c r="E39" s="487"/>
      <c r="F39" s="304"/>
      <c r="G39" s="310"/>
      <c r="H39" s="310"/>
      <c r="I39" s="311">
        <v>0</v>
      </c>
      <c r="J39" s="311">
        <v>0</v>
      </c>
      <c r="K39" s="312"/>
    </row>
    <row r="40" spans="2:11" ht="12">
      <c r="B40" s="308"/>
      <c r="C40" s="304"/>
      <c r="D40" s="487" t="s">
        <v>165</v>
      </c>
      <c r="E40" s="487"/>
      <c r="F40" s="304"/>
      <c r="G40" s="310"/>
      <c r="H40" s="310"/>
      <c r="I40" s="311">
        <v>0</v>
      </c>
      <c r="J40" s="311">
        <v>0</v>
      </c>
      <c r="K40" s="312"/>
    </row>
    <row r="41" spans="2:11" ht="9.9" customHeight="1">
      <c r="B41" s="308"/>
      <c r="C41" s="304"/>
      <c r="D41" s="304"/>
      <c r="E41" s="313"/>
      <c r="F41" s="304"/>
      <c r="G41" s="317"/>
      <c r="H41" s="317"/>
      <c r="I41" s="318"/>
      <c r="J41" s="318"/>
      <c r="K41" s="312"/>
    </row>
    <row r="42" spans="2:11">
      <c r="B42" s="319"/>
      <c r="C42" s="489" t="s">
        <v>171</v>
      </c>
      <c r="D42" s="489"/>
      <c r="E42" s="489"/>
      <c r="F42" s="320"/>
      <c r="G42" s="326"/>
      <c r="H42" s="326"/>
      <c r="I42" s="322">
        <f>+I31+I36</f>
        <v>0</v>
      </c>
      <c r="J42" s="322">
        <f>+J31+J36</f>
        <v>0</v>
      </c>
      <c r="K42" s="323"/>
    </row>
    <row r="43" spans="2:11" ht="12">
      <c r="B43" s="308"/>
      <c r="C43" s="309"/>
      <c r="D43" s="309"/>
      <c r="E43" s="313"/>
      <c r="F43" s="304"/>
      <c r="G43" s="317"/>
      <c r="H43" s="317"/>
      <c r="I43" s="318"/>
      <c r="J43" s="318"/>
      <c r="K43" s="312"/>
    </row>
    <row r="44" spans="2:11" ht="12">
      <c r="B44" s="308"/>
      <c r="C44" s="488" t="s">
        <v>172</v>
      </c>
      <c r="D44" s="488"/>
      <c r="E44" s="488"/>
      <c r="F44" s="304"/>
      <c r="G44" s="310"/>
      <c r="H44" s="310"/>
      <c r="I44" s="327">
        <v>1684</v>
      </c>
      <c r="J44" s="327">
        <v>1010</v>
      </c>
      <c r="K44" s="312"/>
    </row>
    <row r="45" spans="2:11" ht="12">
      <c r="B45" s="308"/>
      <c r="C45" s="309"/>
      <c r="D45" s="309"/>
      <c r="E45" s="313"/>
      <c r="F45" s="304"/>
      <c r="G45" s="317"/>
      <c r="H45" s="317"/>
      <c r="I45" s="318"/>
      <c r="J45" s="318"/>
      <c r="K45" s="312"/>
    </row>
    <row r="46" spans="2:11">
      <c r="B46" s="328"/>
      <c r="C46" s="485" t="s">
        <v>173</v>
      </c>
      <c r="D46" s="485"/>
      <c r="E46" s="485"/>
      <c r="F46" s="329"/>
      <c r="G46" s="330"/>
      <c r="H46" s="330"/>
      <c r="I46" s="331">
        <f>I28+I42+I44</f>
        <v>1684</v>
      </c>
      <c r="J46" s="331">
        <f>J28+J42+J44</f>
        <v>1010</v>
      </c>
      <c r="K46" s="332"/>
    </row>
    <row r="47" spans="2:11" ht="6" customHeight="1">
      <c r="C47" s="486"/>
      <c r="D47" s="486"/>
      <c r="E47" s="486"/>
      <c r="F47" s="486"/>
      <c r="G47" s="486"/>
      <c r="H47" s="486"/>
      <c r="I47" s="486"/>
      <c r="J47" s="486"/>
      <c r="K47" s="486"/>
    </row>
    <row r="48" spans="2:11" ht="6" customHeight="1">
      <c r="C48" s="333"/>
      <c r="D48" s="333"/>
      <c r="E48" s="334"/>
      <c r="F48" s="335"/>
      <c r="G48" s="334"/>
      <c r="H48" s="335"/>
      <c r="I48" s="335"/>
      <c r="J48" s="335"/>
    </row>
    <row r="49" spans="2:11" s="132" customFormat="1" ht="15" customHeight="1">
      <c r="B49" s="146"/>
      <c r="C49" s="487" t="s">
        <v>78</v>
      </c>
      <c r="D49" s="487"/>
      <c r="E49" s="487"/>
      <c r="F49" s="487"/>
      <c r="G49" s="487"/>
      <c r="H49" s="487"/>
      <c r="I49" s="487"/>
      <c r="J49" s="487"/>
      <c r="K49" s="487"/>
    </row>
    <row r="50" spans="2:11" s="132" customFormat="1" ht="28.5" customHeight="1">
      <c r="B50" s="146"/>
      <c r="C50" s="313"/>
      <c r="D50" s="336"/>
      <c r="E50" s="337"/>
      <c r="F50" s="337"/>
      <c r="G50" s="146"/>
      <c r="H50" s="338"/>
      <c r="I50" s="339" t="str">
        <f>IF(I46=ESF!K40," ","ERROR")</f>
        <v xml:space="preserve"> </v>
      </c>
      <c r="J50" s="339" t="str">
        <f>IF(J46=ESF!J40," ","ERROR")</f>
        <v xml:space="preserve"> </v>
      </c>
      <c r="K50" s="337"/>
    </row>
    <row r="51" spans="2:11" s="132" customFormat="1" ht="25.5" customHeight="1">
      <c r="B51" s="146"/>
      <c r="C51" s="313"/>
      <c r="D51" s="435"/>
      <c r="E51" s="435"/>
      <c r="F51" s="337"/>
      <c r="G51" s="146"/>
      <c r="H51" s="436"/>
      <c r="I51" s="436"/>
      <c r="J51" s="337"/>
      <c r="K51" s="337"/>
    </row>
    <row r="52" spans="2:11" s="132" customFormat="1" ht="14.1" customHeight="1">
      <c r="B52" s="146"/>
      <c r="C52" s="318"/>
      <c r="D52" s="437" t="s">
        <v>412</v>
      </c>
      <c r="E52" s="437"/>
      <c r="F52" s="337"/>
      <c r="G52" s="337"/>
      <c r="H52" s="437" t="s">
        <v>414</v>
      </c>
      <c r="I52" s="437"/>
      <c r="J52" s="304"/>
      <c r="K52" s="337"/>
    </row>
    <row r="53" spans="2:11" s="132" customFormat="1" ht="14.1" customHeight="1">
      <c r="B53" s="146"/>
      <c r="C53" s="340"/>
      <c r="D53" s="432" t="s">
        <v>413</v>
      </c>
      <c r="E53" s="432"/>
      <c r="F53" s="341"/>
      <c r="G53" s="341"/>
      <c r="H53" s="432" t="s">
        <v>415</v>
      </c>
      <c r="I53" s="432"/>
      <c r="J53" s="304"/>
      <c r="K53" s="337"/>
    </row>
  </sheetData>
  <sheetProtection selectLockedCells="1"/>
  <mergeCells count="45">
    <mergeCell ref="C14:K14"/>
    <mergeCell ref="D4:I4"/>
    <mergeCell ref="D5:I5"/>
    <mergeCell ref="D6:I6"/>
    <mergeCell ref="D7:I7"/>
    <mergeCell ref="C8:D8"/>
    <mergeCell ref="E8:J8"/>
    <mergeCell ref="D9:J9"/>
    <mergeCell ref="C10:K10"/>
    <mergeCell ref="C11:K11"/>
    <mergeCell ref="C12:E12"/>
    <mergeCell ref="C13:K13"/>
    <mergeCell ref="C28:E28"/>
    <mergeCell ref="C15:E15"/>
    <mergeCell ref="C16:E16"/>
    <mergeCell ref="C17:E17"/>
    <mergeCell ref="D18:E18"/>
    <mergeCell ref="D19:E19"/>
    <mergeCell ref="D20:E20"/>
    <mergeCell ref="C22:E22"/>
    <mergeCell ref="D23:E23"/>
    <mergeCell ref="D24:E24"/>
    <mergeCell ref="D25:E25"/>
    <mergeCell ref="D26:E26"/>
    <mergeCell ref="C44:E44"/>
    <mergeCell ref="C30:E30"/>
    <mergeCell ref="C31:E31"/>
    <mergeCell ref="D32:E32"/>
    <mergeCell ref="D33:E33"/>
    <mergeCell ref="D34:E34"/>
    <mergeCell ref="C36:E36"/>
    <mergeCell ref="D37:E37"/>
    <mergeCell ref="D38:E38"/>
    <mergeCell ref="D39:E39"/>
    <mergeCell ref="D40:E40"/>
    <mergeCell ref="C42:E42"/>
    <mergeCell ref="D53:E53"/>
    <mergeCell ref="H53:I53"/>
    <mergeCell ref="C46:E46"/>
    <mergeCell ref="C47:K47"/>
    <mergeCell ref="C49:K49"/>
    <mergeCell ref="D51:E51"/>
    <mergeCell ref="H51:I51"/>
    <mergeCell ref="D52:E52"/>
    <mergeCell ref="H52:I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7"/>
  <sheetViews>
    <sheetView topLeftCell="A31" zoomScaleNormal="100" workbookViewId="0">
      <selection activeCell="C19" sqref="C19:D19"/>
    </sheetView>
  </sheetViews>
  <sheetFormatPr baseColWidth="10" defaultColWidth="11.44140625" defaultRowHeight="11.4"/>
  <cols>
    <col min="1" max="1" width="1.88671875" style="122" customWidth="1"/>
    <col min="2" max="2" width="3.6640625" style="342" customWidth="1"/>
    <col min="3" max="3" width="11.6640625" style="363" customWidth="1"/>
    <col min="4" max="4" width="57.44140625" style="363" customWidth="1"/>
    <col min="5" max="7" width="18.6640625" style="364" customWidth="1"/>
    <col min="8" max="8" width="15.88671875" style="364" customWidth="1"/>
    <col min="9" max="9" width="16.109375" style="364" customWidth="1"/>
    <col min="10" max="10" width="3.33203125" style="342" customWidth="1"/>
    <col min="11" max="11" width="2.109375" style="122" customWidth="1"/>
    <col min="12" max="12" width="11.44140625" style="122"/>
    <col min="13" max="13" width="12.109375" style="122" bestFit="1" customWidth="1"/>
    <col min="14" max="16384" width="11.44140625" style="122"/>
  </cols>
  <sheetData>
    <row r="1" spans="2:10" ht="6" customHeight="1">
      <c r="B1" s="137"/>
      <c r="C1" s="164"/>
      <c r="D1" s="137"/>
      <c r="E1" s="504"/>
      <c r="F1" s="504"/>
      <c r="G1" s="505"/>
      <c r="H1" s="505"/>
      <c r="I1" s="505"/>
      <c r="J1" s="505"/>
    </row>
    <row r="2" spans="2:10" s="168" customFormat="1" ht="6" customHeight="1">
      <c r="C2" s="169"/>
    </row>
    <row r="3" spans="2:10" s="168" customFormat="1" ht="14.1" customHeight="1">
      <c r="C3" s="171"/>
      <c r="D3" s="453" t="s">
        <v>408</v>
      </c>
      <c r="E3" s="453"/>
      <c r="F3" s="453"/>
      <c r="G3" s="453"/>
      <c r="H3" s="453"/>
      <c r="I3" s="171"/>
      <c r="J3" s="171"/>
    </row>
    <row r="4" spans="2:10" ht="14.1" customHeight="1">
      <c r="C4" s="171"/>
      <c r="D4" s="453" t="s">
        <v>132</v>
      </c>
      <c r="E4" s="453"/>
      <c r="F4" s="453"/>
      <c r="G4" s="453"/>
      <c r="H4" s="453"/>
      <c r="I4" s="171"/>
      <c r="J4" s="171"/>
    </row>
    <row r="5" spans="2:10" ht="14.1" customHeight="1">
      <c r="C5" s="171"/>
      <c r="D5" s="453" t="s">
        <v>410</v>
      </c>
      <c r="E5" s="453"/>
      <c r="F5" s="453"/>
      <c r="G5" s="453"/>
      <c r="H5" s="453"/>
      <c r="I5" s="171"/>
      <c r="J5" s="171"/>
    </row>
    <row r="6" spans="2:10" ht="14.1" customHeight="1">
      <c r="C6" s="171"/>
      <c r="D6" s="453" t="s">
        <v>133</v>
      </c>
      <c r="E6" s="453"/>
      <c r="F6" s="453"/>
      <c r="G6" s="453"/>
      <c r="H6" s="453"/>
      <c r="I6" s="171"/>
      <c r="J6" s="171"/>
    </row>
    <row r="7" spans="2:10" s="168" customFormat="1" ht="3" customHeight="1">
      <c r="B7" s="173"/>
      <c r="C7" s="174"/>
      <c r="D7" s="503"/>
      <c r="E7" s="503"/>
      <c r="F7" s="503"/>
      <c r="G7" s="503"/>
      <c r="H7" s="503"/>
      <c r="I7" s="503"/>
      <c r="J7" s="503"/>
    </row>
    <row r="8" spans="2:10" ht="20.100000000000001" customHeight="1">
      <c r="B8" s="173"/>
      <c r="C8" s="174" t="s">
        <v>4</v>
      </c>
      <c r="D8" s="474" t="s">
        <v>419</v>
      </c>
      <c r="E8" s="474"/>
      <c r="F8" s="474"/>
      <c r="G8" s="474"/>
      <c r="H8" s="474"/>
      <c r="I8" s="135"/>
      <c r="J8" s="135"/>
    </row>
    <row r="9" spans="2:10" ht="3" customHeight="1">
      <c r="B9" s="173"/>
      <c r="C9" s="173"/>
      <c r="D9" s="173" t="s">
        <v>134</v>
      </c>
      <c r="E9" s="173"/>
      <c r="F9" s="173"/>
      <c r="G9" s="173"/>
      <c r="H9" s="173"/>
      <c r="I9" s="173"/>
      <c r="J9" s="173"/>
    </row>
    <row r="10" spans="2:10" s="168" customFormat="1" ht="3" customHeight="1">
      <c r="B10" s="173"/>
      <c r="C10" s="173"/>
      <c r="D10" s="173"/>
      <c r="E10" s="173"/>
      <c r="F10" s="173"/>
      <c r="G10" s="173"/>
      <c r="H10" s="173"/>
      <c r="I10" s="173"/>
      <c r="J10" s="173"/>
    </row>
    <row r="11" spans="2:10" s="168" customFormat="1" ht="48">
      <c r="B11" s="343"/>
      <c r="C11" s="443" t="s">
        <v>76</v>
      </c>
      <c r="D11" s="443"/>
      <c r="E11" s="344" t="s">
        <v>49</v>
      </c>
      <c r="F11" s="344" t="s">
        <v>135</v>
      </c>
      <c r="G11" s="344" t="s">
        <v>136</v>
      </c>
      <c r="H11" s="344" t="s">
        <v>137</v>
      </c>
      <c r="I11" s="344" t="s">
        <v>138</v>
      </c>
      <c r="J11" s="345"/>
    </row>
    <row r="12" spans="2:10" s="168" customFormat="1" ht="3" customHeight="1">
      <c r="B12" s="346"/>
      <c r="C12" s="173"/>
      <c r="D12" s="173"/>
      <c r="E12" s="173"/>
      <c r="F12" s="173"/>
      <c r="G12" s="173"/>
      <c r="H12" s="173"/>
      <c r="I12" s="173"/>
      <c r="J12" s="347"/>
    </row>
    <row r="13" spans="2:10" s="168" customFormat="1" ht="3" customHeight="1">
      <c r="B13" s="184"/>
      <c r="C13" s="348"/>
      <c r="D13" s="188"/>
      <c r="E13" s="187"/>
      <c r="F13" s="185"/>
      <c r="G13" s="186"/>
      <c r="H13" s="169"/>
      <c r="I13" s="348"/>
      <c r="J13" s="349"/>
    </row>
    <row r="14" spans="2:10" ht="12">
      <c r="B14" s="197"/>
      <c r="C14" s="440" t="s">
        <v>58</v>
      </c>
      <c r="D14" s="440"/>
      <c r="E14" s="350">
        <v>0</v>
      </c>
      <c r="F14" s="350">
        <v>0</v>
      </c>
      <c r="G14" s="350">
        <v>0</v>
      </c>
      <c r="H14" s="350">
        <v>0</v>
      </c>
      <c r="I14" s="351">
        <f>SUM(E14:H14)</f>
        <v>0</v>
      </c>
      <c r="J14" s="349"/>
    </row>
    <row r="15" spans="2:10" ht="9.9" customHeight="1">
      <c r="B15" s="197"/>
      <c r="C15" s="352"/>
      <c r="D15" s="187"/>
      <c r="E15" s="353"/>
      <c r="F15" s="353"/>
      <c r="G15" s="353"/>
      <c r="H15" s="353"/>
      <c r="I15" s="353"/>
      <c r="J15" s="349"/>
    </row>
    <row r="16" spans="2:10" ht="12">
      <c r="B16" s="197"/>
      <c r="C16" s="502" t="s">
        <v>139</v>
      </c>
      <c r="D16" s="502"/>
      <c r="E16" s="354">
        <f>SUM(E17:E19)</f>
        <v>2000000</v>
      </c>
      <c r="F16" s="354">
        <f>SUM(F17:F19)</f>
        <v>15712287</v>
      </c>
      <c r="G16" s="354">
        <f>SUM(G17:G19)</f>
        <v>0</v>
      </c>
      <c r="H16" s="354">
        <f>SUM(H17:H19)</f>
        <v>0</v>
      </c>
      <c r="I16" s="354">
        <f>SUM(E16:H16)</f>
        <v>17712287</v>
      </c>
      <c r="J16" s="349"/>
    </row>
    <row r="17" spans="2:13" ht="12">
      <c r="B17" s="184"/>
      <c r="C17" s="439" t="s">
        <v>140</v>
      </c>
      <c r="D17" s="439"/>
      <c r="E17" s="355">
        <v>2000000</v>
      </c>
      <c r="F17" s="355">
        <v>0</v>
      </c>
      <c r="G17" s="355">
        <v>0</v>
      </c>
      <c r="H17" s="355">
        <v>0</v>
      </c>
      <c r="I17" s="353">
        <f t="shared" ref="I17:I25" si="0">SUM(E17:H17)</f>
        <v>2000000</v>
      </c>
      <c r="J17" s="349"/>
    </row>
    <row r="18" spans="2:13" ht="12">
      <c r="B18" s="184"/>
      <c r="C18" s="439" t="s">
        <v>51</v>
      </c>
      <c r="D18" s="439"/>
      <c r="E18" s="355">
        <v>0</v>
      </c>
      <c r="F18" s="355">
        <v>0</v>
      </c>
      <c r="G18" s="355">
        <v>0</v>
      </c>
      <c r="H18" s="355">
        <v>0</v>
      </c>
      <c r="I18" s="353">
        <f t="shared" si="0"/>
        <v>0</v>
      </c>
      <c r="J18" s="349"/>
    </row>
    <row r="19" spans="2:13" ht="12">
      <c r="B19" s="184"/>
      <c r="C19" s="439" t="s">
        <v>141</v>
      </c>
      <c r="D19" s="439"/>
      <c r="E19" s="355">
        <v>0</v>
      </c>
      <c r="F19" s="355">
        <v>15712287</v>
      </c>
      <c r="G19" s="355">
        <v>0</v>
      </c>
      <c r="H19" s="355">
        <v>0</v>
      </c>
      <c r="I19" s="353">
        <f t="shared" si="0"/>
        <v>15712287</v>
      </c>
      <c r="J19" s="349"/>
    </row>
    <row r="20" spans="2:13" ht="9.9" customHeight="1">
      <c r="B20" s="197"/>
      <c r="C20" s="352"/>
      <c r="D20" s="187"/>
      <c r="E20" s="353"/>
      <c r="F20" s="353"/>
      <c r="G20" s="353"/>
      <c r="H20" s="353"/>
      <c r="I20" s="353"/>
      <c r="J20" s="349"/>
    </row>
    <row r="21" spans="2:13" ht="12">
      <c r="B21" s="197"/>
      <c r="C21" s="502" t="s">
        <v>142</v>
      </c>
      <c r="D21" s="502"/>
      <c r="E21" s="354">
        <f>SUM(E22:E25)</f>
        <v>0</v>
      </c>
      <c r="F21" s="354">
        <f>SUM(F22:F25)</f>
        <v>677943</v>
      </c>
      <c r="G21" s="354">
        <f>SUM(G22:G25)</f>
        <v>0</v>
      </c>
      <c r="H21" s="354">
        <f>SUM(H22:H25)</f>
        <v>0</v>
      </c>
      <c r="I21" s="354">
        <f t="shared" si="0"/>
        <v>677943</v>
      </c>
      <c r="J21" s="349"/>
    </row>
    <row r="22" spans="2:13" ht="12">
      <c r="B22" s="184"/>
      <c r="C22" s="439" t="s">
        <v>143</v>
      </c>
      <c r="D22" s="439"/>
      <c r="E22" s="355">
        <v>0</v>
      </c>
      <c r="F22" s="355">
        <v>0</v>
      </c>
      <c r="G22" s="355">
        <v>0</v>
      </c>
      <c r="H22" s="355">
        <v>0</v>
      </c>
      <c r="I22" s="353">
        <f t="shared" si="0"/>
        <v>0</v>
      </c>
      <c r="J22" s="349"/>
      <c r="M22" s="122" t="s">
        <v>204</v>
      </c>
    </row>
    <row r="23" spans="2:13" ht="12">
      <c r="B23" s="184"/>
      <c r="C23" s="439" t="s">
        <v>55</v>
      </c>
      <c r="D23" s="439"/>
      <c r="E23" s="355">
        <v>0</v>
      </c>
      <c r="F23" s="355">
        <v>677943</v>
      </c>
      <c r="G23" s="355">
        <v>0</v>
      </c>
      <c r="H23" s="355">
        <v>0</v>
      </c>
      <c r="I23" s="353">
        <f t="shared" si="0"/>
        <v>677943</v>
      </c>
      <c r="J23" s="349"/>
    </row>
    <row r="24" spans="2:13" ht="12">
      <c r="B24" s="184"/>
      <c r="C24" s="439" t="s">
        <v>144</v>
      </c>
      <c r="D24" s="439"/>
      <c r="E24" s="355">
        <v>0</v>
      </c>
      <c r="F24" s="355">
        <v>0</v>
      </c>
      <c r="G24" s="355">
        <v>0</v>
      </c>
      <c r="H24" s="355">
        <v>0</v>
      </c>
      <c r="I24" s="353">
        <f t="shared" si="0"/>
        <v>0</v>
      </c>
      <c r="J24" s="349"/>
    </row>
    <row r="25" spans="2:13" ht="12">
      <c r="B25" s="184"/>
      <c r="C25" s="439" t="s">
        <v>57</v>
      </c>
      <c r="D25" s="439"/>
      <c r="E25" s="355">
        <v>0</v>
      </c>
      <c r="F25" s="355">
        <v>0</v>
      </c>
      <c r="G25" s="355">
        <v>0</v>
      </c>
      <c r="H25" s="355">
        <v>0</v>
      </c>
      <c r="I25" s="353">
        <f t="shared" si="0"/>
        <v>0</v>
      </c>
      <c r="J25" s="349"/>
    </row>
    <row r="26" spans="2:13" ht="9.9" customHeight="1">
      <c r="B26" s="197"/>
      <c r="C26" s="352"/>
      <c r="D26" s="187"/>
      <c r="E26" s="353"/>
      <c r="F26" s="353"/>
      <c r="G26" s="353"/>
      <c r="H26" s="353"/>
      <c r="I26" s="353"/>
      <c r="J26" s="349"/>
    </row>
    <row r="27" spans="2:13" ht="18" thickBot="1">
      <c r="B27" s="197"/>
      <c r="C27" s="501" t="s">
        <v>423</v>
      </c>
      <c r="D27" s="501"/>
      <c r="E27" s="356">
        <f>E14+E16+E21</f>
        <v>2000000</v>
      </c>
      <c r="F27" s="356">
        <f>F14+F16+F21</f>
        <v>16390230</v>
      </c>
      <c r="G27" s="356">
        <f>G14+G16+G21</f>
        <v>0</v>
      </c>
      <c r="H27" s="356">
        <f>H14+H16+H21</f>
        <v>0</v>
      </c>
      <c r="I27" s="356">
        <f>SUM(E27:H27)</f>
        <v>18390230</v>
      </c>
      <c r="J27" s="349"/>
      <c r="L27" s="357" t="str">
        <f>IF(I27=ESF!K63," ","ERROR")</f>
        <v xml:space="preserve"> </v>
      </c>
      <c r="M27" s="412">
        <v>18390230</v>
      </c>
    </row>
    <row r="28" spans="2:13" ht="12">
      <c r="B28" s="184"/>
      <c r="C28" s="187"/>
      <c r="D28" s="186"/>
      <c r="E28" s="353"/>
      <c r="F28" s="353"/>
      <c r="G28" s="353"/>
      <c r="H28" s="353"/>
      <c r="I28" s="353"/>
      <c r="J28" s="349"/>
      <c r="M28" s="413">
        <f>+M27-I27</f>
        <v>0</v>
      </c>
    </row>
    <row r="29" spans="2:13" ht="12">
      <c r="B29" s="197"/>
      <c r="C29" s="502" t="s">
        <v>424</v>
      </c>
      <c r="D29" s="502"/>
      <c r="E29" s="354">
        <f>SUM(E30:E32)</f>
        <v>0</v>
      </c>
      <c r="F29" s="354">
        <f>SUM(F30:F32)</f>
        <v>0</v>
      </c>
      <c r="G29" s="354">
        <f>SUM(G30:G32)</f>
        <v>3299</v>
      </c>
      <c r="H29" s="354">
        <f>SUM(H30:H32)</f>
        <v>0</v>
      </c>
      <c r="I29" s="354">
        <f>SUM(E29:H29)</f>
        <v>3299</v>
      </c>
      <c r="J29" s="349"/>
    </row>
    <row r="30" spans="2:13" ht="12">
      <c r="B30" s="184"/>
      <c r="C30" s="439" t="s">
        <v>50</v>
      </c>
      <c r="D30" s="439"/>
      <c r="E30" s="355">
        <v>0</v>
      </c>
      <c r="F30" s="355">
        <v>0</v>
      </c>
      <c r="G30" s="355">
        <v>0</v>
      </c>
      <c r="H30" s="355">
        <v>0</v>
      </c>
      <c r="I30" s="353">
        <f>SUM(E30:H30)</f>
        <v>0</v>
      </c>
      <c r="J30" s="349"/>
    </row>
    <row r="31" spans="2:13" ht="12">
      <c r="B31" s="184"/>
      <c r="C31" s="439" t="s">
        <v>51</v>
      </c>
      <c r="D31" s="439"/>
      <c r="E31" s="355">
        <v>0</v>
      </c>
      <c r="F31" s="355">
        <v>0</v>
      </c>
      <c r="G31" s="355">
        <v>0</v>
      </c>
      <c r="H31" s="355">
        <v>0</v>
      </c>
      <c r="I31" s="353">
        <f>SUM(E31:H31)</f>
        <v>0</v>
      </c>
      <c r="J31" s="349"/>
    </row>
    <row r="32" spans="2:13" ht="12">
      <c r="B32" s="184"/>
      <c r="C32" s="439" t="s">
        <v>141</v>
      </c>
      <c r="D32" s="439"/>
      <c r="E32" s="355">
        <v>0</v>
      </c>
      <c r="F32" s="355">
        <v>0</v>
      </c>
      <c r="G32" s="355">
        <v>3299</v>
      </c>
      <c r="H32" s="355">
        <v>0</v>
      </c>
      <c r="I32" s="353">
        <f>SUM(E32:H32)</f>
        <v>3299</v>
      </c>
      <c r="J32" s="349"/>
    </row>
    <row r="33" spans="2:14" ht="9.9" customHeight="1">
      <c r="B33" s="197"/>
      <c r="C33" s="352"/>
      <c r="D33" s="187"/>
      <c r="E33" s="353"/>
      <c r="F33" s="353"/>
      <c r="G33" s="353"/>
      <c r="H33" s="353"/>
      <c r="I33" s="353"/>
      <c r="J33" s="349"/>
    </row>
    <row r="34" spans="2:14" ht="12">
      <c r="B34" s="197" t="s">
        <v>134</v>
      </c>
      <c r="C34" s="502" t="s">
        <v>142</v>
      </c>
      <c r="D34" s="502"/>
      <c r="E34" s="354">
        <f>SUM(E35:E38)</f>
        <v>0</v>
      </c>
      <c r="F34" s="354">
        <f>SUM(F35:F38)</f>
        <v>0</v>
      </c>
      <c r="G34" s="354">
        <f>SUM(G35:G38)</f>
        <v>162642</v>
      </c>
      <c r="H34" s="354">
        <f>SUM(H35:H38)</f>
        <v>0</v>
      </c>
      <c r="I34" s="354">
        <f>SUM(E34:H34)</f>
        <v>162642</v>
      </c>
      <c r="J34" s="349"/>
    </row>
    <row r="35" spans="2:14" ht="12">
      <c r="B35" s="184"/>
      <c r="C35" s="439" t="s">
        <v>143</v>
      </c>
      <c r="D35" s="439"/>
      <c r="E35" s="355">
        <v>0</v>
      </c>
      <c r="F35" s="355">
        <v>0</v>
      </c>
      <c r="G35" s="355">
        <f>+ESF!J52</f>
        <v>259055</v>
      </c>
      <c r="H35" s="355">
        <v>0</v>
      </c>
      <c r="I35" s="353">
        <f>SUM(E35:H35)</f>
        <v>259055</v>
      </c>
      <c r="J35" s="349"/>
    </row>
    <row r="36" spans="2:14" ht="12">
      <c r="B36" s="184"/>
      <c r="C36" s="439" t="s">
        <v>55</v>
      </c>
      <c r="D36" s="439"/>
      <c r="E36" s="355">
        <v>0</v>
      </c>
      <c r="F36" s="355">
        <v>0</v>
      </c>
      <c r="G36" s="355">
        <v>-96413</v>
      </c>
      <c r="H36" s="355">
        <v>0</v>
      </c>
      <c r="I36" s="353">
        <f>SUM(E36:H36)</f>
        <v>-96413</v>
      </c>
      <c r="J36" s="349"/>
    </row>
    <row r="37" spans="2:14" ht="12">
      <c r="B37" s="184"/>
      <c r="C37" s="439" t="s">
        <v>144</v>
      </c>
      <c r="D37" s="439"/>
      <c r="E37" s="355">
        <v>0</v>
      </c>
      <c r="F37" s="355">
        <v>0</v>
      </c>
      <c r="G37" s="355">
        <v>0</v>
      </c>
      <c r="H37" s="355">
        <v>0</v>
      </c>
      <c r="I37" s="353">
        <f>SUM(E37:H37)</f>
        <v>0</v>
      </c>
      <c r="J37" s="349"/>
    </row>
    <row r="38" spans="2:14" ht="12">
      <c r="B38" s="184"/>
      <c r="C38" s="439" t="s">
        <v>57</v>
      </c>
      <c r="D38" s="439"/>
      <c r="E38" s="355">
        <v>0</v>
      </c>
      <c r="F38" s="355">
        <v>0</v>
      </c>
      <c r="G38" s="355">
        <v>0</v>
      </c>
      <c r="H38" s="355">
        <v>0</v>
      </c>
      <c r="I38" s="353">
        <f>SUM(E38:H38)</f>
        <v>0</v>
      </c>
      <c r="J38" s="349"/>
    </row>
    <row r="39" spans="2:14" ht="9.9" customHeight="1">
      <c r="B39" s="197"/>
      <c r="C39" s="352"/>
      <c r="D39" s="187"/>
      <c r="E39" s="353"/>
      <c r="F39" s="353"/>
      <c r="G39" s="353"/>
      <c r="H39" s="353"/>
      <c r="I39" s="353"/>
      <c r="J39" s="349"/>
    </row>
    <row r="40" spans="2:14" ht="17.399999999999999">
      <c r="B40" s="358"/>
      <c r="C40" s="498" t="s">
        <v>425</v>
      </c>
      <c r="D40" s="498"/>
      <c r="E40" s="359">
        <f>E27+E29+E34</f>
        <v>2000000</v>
      </c>
      <c r="F40" s="359">
        <f>F27+F29+F34</f>
        <v>16390230</v>
      </c>
      <c r="G40" s="359">
        <f>G29+G34</f>
        <v>165941</v>
      </c>
      <c r="H40" s="359">
        <f>H27+H29+H34</f>
        <v>0</v>
      </c>
      <c r="I40" s="359">
        <f>SUM(E40:H40)</f>
        <v>18556171</v>
      </c>
      <c r="J40" s="360"/>
      <c r="L40" s="357" t="str">
        <f>IF(I40=ESF!J63," ","ERROR")</f>
        <v xml:space="preserve"> </v>
      </c>
      <c r="M40" s="122">
        <v>18557181</v>
      </c>
      <c r="N40" s="413">
        <f>+I40-M40</f>
        <v>-1010</v>
      </c>
    </row>
    <row r="41" spans="2:14" ht="6" customHeight="1">
      <c r="B41" s="361"/>
      <c r="C41" s="361"/>
      <c r="D41" s="361"/>
      <c r="E41" s="361"/>
      <c r="F41" s="361"/>
      <c r="G41" s="361"/>
      <c r="H41" s="361"/>
      <c r="I41" s="361"/>
      <c r="J41" s="362"/>
      <c r="M41" s="413"/>
    </row>
    <row r="42" spans="2:14" ht="6" customHeight="1">
      <c r="E42" s="363"/>
      <c r="F42" s="363"/>
      <c r="J42" s="188"/>
    </row>
    <row r="43" spans="2:14" ht="15" customHeight="1">
      <c r="B43" s="168"/>
      <c r="C43" s="434" t="s">
        <v>78</v>
      </c>
      <c r="D43" s="434"/>
      <c r="E43" s="434"/>
      <c r="F43" s="434"/>
      <c r="G43" s="434"/>
      <c r="H43" s="434"/>
      <c r="I43" s="434"/>
      <c r="J43" s="434"/>
      <c r="K43" s="186"/>
    </row>
    <row r="44" spans="2:14" ht="9.75" customHeight="1">
      <c r="B44" s="168"/>
      <c r="C44" s="186"/>
      <c r="D44" s="210"/>
      <c r="E44" s="211"/>
      <c r="F44" s="211"/>
      <c r="G44" s="168"/>
      <c r="H44" s="212"/>
      <c r="I44" s="210"/>
      <c r="J44" s="211"/>
      <c r="K44" s="211"/>
    </row>
    <row r="45" spans="2:14" ht="50.1" customHeight="1">
      <c r="B45" s="168"/>
      <c r="C45" s="186"/>
      <c r="D45" s="410"/>
      <c r="E45" s="411"/>
      <c r="F45" s="211"/>
      <c r="G45" s="500"/>
      <c r="H45" s="500"/>
      <c r="I45" s="500"/>
      <c r="J45" s="211"/>
      <c r="K45" s="211"/>
    </row>
    <row r="46" spans="2:14" ht="14.1" customHeight="1">
      <c r="B46" s="168"/>
      <c r="C46" s="218"/>
      <c r="D46" s="391" t="s">
        <v>412</v>
      </c>
      <c r="E46" s="161"/>
      <c r="F46" s="211"/>
      <c r="G46" s="499" t="s">
        <v>414</v>
      </c>
      <c r="H46" s="499"/>
      <c r="I46" s="499"/>
      <c r="J46" s="187"/>
      <c r="K46" s="211"/>
    </row>
    <row r="47" spans="2:14" ht="14.1" customHeight="1">
      <c r="B47" s="168"/>
      <c r="C47" s="220"/>
      <c r="D47" s="390" t="s">
        <v>413</v>
      </c>
      <c r="E47" s="162"/>
      <c r="F47" s="221"/>
      <c r="G47" s="432" t="s">
        <v>415</v>
      </c>
      <c r="H47" s="432"/>
      <c r="I47" s="432"/>
      <c r="J47" s="187"/>
      <c r="K47" s="211"/>
    </row>
  </sheetData>
  <sheetProtection formatCells="0" selectLockedCells="1"/>
  <mergeCells count="35">
    <mergeCell ref="D5:H5"/>
    <mergeCell ref="E1:F1"/>
    <mergeCell ref="G1:H1"/>
    <mergeCell ref="I1:J1"/>
    <mergeCell ref="D3:H3"/>
    <mergeCell ref="D4:H4"/>
    <mergeCell ref="C23:D23"/>
    <mergeCell ref="D6:H6"/>
    <mergeCell ref="D7:J7"/>
    <mergeCell ref="D8:H8"/>
    <mergeCell ref="C11:D11"/>
    <mergeCell ref="C14:D14"/>
    <mergeCell ref="C16:D16"/>
    <mergeCell ref="C17:D17"/>
    <mergeCell ref="C18:D18"/>
    <mergeCell ref="C19:D19"/>
    <mergeCell ref="C21:D21"/>
    <mergeCell ref="C22:D22"/>
    <mergeCell ref="C38:D38"/>
    <mergeCell ref="C24:D24"/>
    <mergeCell ref="C25:D25"/>
    <mergeCell ref="C27:D27"/>
    <mergeCell ref="C29:D29"/>
    <mergeCell ref="C30:D30"/>
    <mergeCell ref="C31:D31"/>
    <mergeCell ref="C32:D32"/>
    <mergeCell ref="C34:D34"/>
    <mergeCell ref="C35:D35"/>
    <mergeCell ref="C36:D36"/>
    <mergeCell ref="C37:D37"/>
    <mergeCell ref="C40:D40"/>
    <mergeCell ref="C43:J43"/>
    <mergeCell ref="G46:I46"/>
    <mergeCell ref="G47:I47"/>
    <mergeCell ref="G45:I45"/>
  </mergeCells>
  <printOptions verticalCentered="1"/>
  <pageMargins left="1.2598425196850394" right="1.4173228346456694" top="0.94488188976377963" bottom="0.59055118110236227" header="0" footer="0"/>
  <pageSetup scale="64" orientation="landscape" r:id="rId1"/>
  <ignoredErrors>
    <ignoredError sqref="G35" unlockedFormula="1"/>
    <ignoredError sqref="G4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7"/>
  <sheetViews>
    <sheetView showWhiteSpace="0" topLeftCell="I41" zoomScaleNormal="100" workbookViewId="0">
      <selection activeCell="U47" sqref="E46:U47"/>
    </sheetView>
  </sheetViews>
  <sheetFormatPr baseColWidth="10" defaultColWidth="11.44140625" defaultRowHeight="11.4"/>
  <cols>
    <col min="1" max="1" width="1.6640625" style="122" customWidth="1"/>
    <col min="2" max="2" width="1.33203125" style="225" customWidth="1"/>
    <col min="3" max="4" width="3.6640625" style="225" customWidth="1"/>
    <col min="5" max="5" width="23.88671875" style="225" customWidth="1"/>
    <col min="6" max="6" width="21.44140625" style="225" customWidth="1"/>
    <col min="7" max="7" width="17.33203125" style="225" customWidth="1"/>
    <col min="8" max="9" width="18.6640625" style="169" customWidth="1"/>
    <col min="10" max="10" width="7.6640625" style="225" customWidth="1"/>
    <col min="11" max="12" width="3.6640625" style="122" customWidth="1"/>
    <col min="13" max="17" width="18.6640625" style="122" customWidth="1"/>
    <col min="18" max="18" width="1.88671875" style="122" customWidth="1"/>
    <col min="19" max="19" width="2.5546875" style="122" customWidth="1"/>
    <col min="20" max="16384" width="11.44140625" style="122"/>
  </cols>
  <sheetData>
    <row r="1" spans="2:18" s="168" customFormat="1" ht="16.5" customHeight="1">
      <c r="C1" s="226"/>
      <c r="D1" s="226"/>
      <c r="E1" s="226"/>
      <c r="F1" s="444" t="s">
        <v>408</v>
      </c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226"/>
      <c r="R1" s="226"/>
    </row>
    <row r="2" spans="2:18" ht="15" customHeight="1">
      <c r="C2" s="226"/>
      <c r="D2" s="226"/>
      <c r="E2" s="226"/>
      <c r="F2" s="444" t="s">
        <v>174</v>
      </c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226"/>
      <c r="R2" s="226"/>
    </row>
    <row r="3" spans="2:18" ht="15" customHeight="1">
      <c r="C3" s="226"/>
      <c r="D3" s="226"/>
      <c r="E3" s="226"/>
      <c r="F3" s="444" t="s">
        <v>410</v>
      </c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226"/>
      <c r="R3" s="226"/>
    </row>
    <row r="4" spans="2:18" ht="16.5" customHeight="1">
      <c r="C4" s="226"/>
      <c r="D4" s="226"/>
      <c r="E4" s="226"/>
      <c r="F4" s="444" t="s">
        <v>1</v>
      </c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226"/>
      <c r="R4" s="226"/>
    </row>
    <row r="5" spans="2:18" ht="3" customHeight="1">
      <c r="D5" s="230"/>
      <c r="E5" s="365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6"/>
      <c r="Q5" s="168"/>
      <c r="R5" s="168"/>
    </row>
    <row r="6" spans="2:18" ht="19.5" customHeight="1">
      <c r="B6" s="173"/>
      <c r="C6" s="453" t="s">
        <v>4</v>
      </c>
      <c r="D6" s="453"/>
      <c r="E6" s="453"/>
      <c r="F6" s="474" t="s">
        <v>419</v>
      </c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135"/>
      <c r="R6" s="168"/>
    </row>
    <row r="7" spans="2:18" s="168" customFormat="1" ht="5.0999999999999996" customHeight="1">
      <c r="B7" s="225"/>
      <c r="C7" s="230"/>
      <c r="D7" s="230"/>
      <c r="E7" s="365"/>
      <c r="F7" s="230"/>
      <c r="G7" s="230"/>
      <c r="H7" s="366"/>
      <c r="I7" s="366"/>
      <c r="J7" s="365"/>
    </row>
    <row r="8" spans="2:18" s="168" customFormat="1" ht="3" customHeight="1">
      <c r="B8" s="225"/>
      <c r="C8" s="225"/>
      <c r="D8" s="367"/>
      <c r="E8" s="365"/>
      <c r="F8" s="367"/>
      <c r="G8" s="367"/>
      <c r="H8" s="368"/>
      <c r="I8" s="368"/>
      <c r="J8" s="365"/>
    </row>
    <row r="9" spans="2:18" s="168" customFormat="1" ht="31.5" customHeight="1">
      <c r="B9" s="369"/>
      <c r="C9" s="511" t="s">
        <v>76</v>
      </c>
      <c r="D9" s="511"/>
      <c r="E9" s="511"/>
      <c r="F9" s="511"/>
      <c r="G9" s="237"/>
      <c r="H9" s="236">
        <v>2015</v>
      </c>
      <c r="I9" s="236">
        <v>2014</v>
      </c>
      <c r="J9" s="370"/>
      <c r="K9" s="511" t="s">
        <v>76</v>
      </c>
      <c r="L9" s="511"/>
      <c r="M9" s="511"/>
      <c r="N9" s="511"/>
      <c r="O9" s="237"/>
      <c r="P9" s="236">
        <v>2015</v>
      </c>
      <c r="Q9" s="236">
        <v>2014</v>
      </c>
      <c r="R9" s="371"/>
    </row>
    <row r="10" spans="2:18" s="168" customFormat="1" ht="3" customHeight="1">
      <c r="B10" s="239"/>
      <c r="C10" s="225"/>
      <c r="D10" s="225"/>
      <c r="E10" s="240"/>
      <c r="F10" s="240"/>
      <c r="G10" s="240"/>
      <c r="H10" s="372"/>
      <c r="I10" s="372"/>
      <c r="J10" s="225"/>
      <c r="R10" s="183"/>
    </row>
    <row r="11" spans="2:18" s="168" customFormat="1" ht="12">
      <c r="B11" s="184"/>
      <c r="C11" s="169"/>
      <c r="D11" s="242"/>
      <c r="E11" s="242"/>
      <c r="F11" s="242"/>
      <c r="G11" s="242"/>
      <c r="H11" s="372"/>
      <c r="I11" s="372"/>
      <c r="J11" s="169"/>
      <c r="R11" s="183"/>
    </row>
    <row r="12" spans="2:18" ht="17.25" customHeight="1">
      <c r="B12" s="184"/>
      <c r="C12" s="507" t="s">
        <v>175</v>
      </c>
      <c r="D12" s="507"/>
      <c r="E12" s="507"/>
      <c r="F12" s="507"/>
      <c r="G12" s="507"/>
      <c r="H12" s="372"/>
      <c r="I12" s="372"/>
      <c r="J12" s="169"/>
      <c r="K12" s="507" t="s">
        <v>176</v>
      </c>
      <c r="L12" s="507"/>
      <c r="M12" s="507"/>
      <c r="N12" s="507"/>
      <c r="O12" s="507"/>
      <c r="P12" s="373"/>
      <c r="Q12" s="373"/>
      <c r="R12" s="183"/>
    </row>
    <row r="13" spans="2:18" ht="17.25" customHeight="1">
      <c r="B13" s="184"/>
      <c r="C13" s="169"/>
      <c r="D13" s="242"/>
      <c r="E13" s="169"/>
      <c r="F13" s="242"/>
      <c r="G13" s="242"/>
      <c r="H13" s="372"/>
      <c r="I13" s="372"/>
      <c r="J13" s="169"/>
      <c r="K13" s="169"/>
      <c r="L13" s="242"/>
      <c r="M13" s="242"/>
      <c r="N13" s="242"/>
      <c r="O13" s="242"/>
      <c r="P13" s="373"/>
      <c r="Q13" s="373"/>
      <c r="R13" s="183"/>
    </row>
    <row r="14" spans="2:18" ht="17.25" customHeight="1">
      <c r="B14" s="184"/>
      <c r="C14" s="169"/>
      <c r="D14" s="507" t="s">
        <v>67</v>
      </c>
      <c r="E14" s="507"/>
      <c r="F14" s="507"/>
      <c r="G14" s="507"/>
      <c r="H14" s="374">
        <f>SUM(H15:H25)</f>
        <v>1892649</v>
      </c>
      <c r="I14" s="374">
        <f>SUM(I15:I25)</f>
        <v>4197083</v>
      </c>
      <c r="J14" s="169"/>
      <c r="K14" s="169"/>
      <c r="L14" s="507" t="s">
        <v>67</v>
      </c>
      <c r="M14" s="507"/>
      <c r="N14" s="507"/>
      <c r="O14" s="507"/>
      <c r="P14" s="374">
        <f>SUM(P15:P17)</f>
        <v>0</v>
      </c>
      <c r="Q14" s="374">
        <f>SUM(Q15:Q17)</f>
        <v>0</v>
      </c>
      <c r="R14" s="183"/>
    </row>
    <row r="15" spans="2:18" ht="15" customHeight="1">
      <c r="B15" s="184"/>
      <c r="C15" s="169"/>
      <c r="D15" s="242"/>
      <c r="E15" s="506" t="s">
        <v>85</v>
      </c>
      <c r="F15" s="506"/>
      <c r="G15" s="506"/>
      <c r="H15" s="375">
        <v>0</v>
      </c>
      <c r="I15" s="375">
        <v>0</v>
      </c>
      <c r="J15" s="169"/>
      <c r="K15" s="169"/>
      <c r="L15" s="168"/>
      <c r="M15" s="508" t="s">
        <v>33</v>
      </c>
      <c r="N15" s="508"/>
      <c r="O15" s="508"/>
      <c r="P15" s="375">
        <v>0</v>
      </c>
      <c r="Q15" s="375">
        <v>0</v>
      </c>
      <c r="R15" s="183"/>
    </row>
    <row r="16" spans="2:18" ht="15" customHeight="1">
      <c r="B16" s="184"/>
      <c r="C16" s="169"/>
      <c r="D16" s="242"/>
      <c r="E16" s="506" t="s">
        <v>199</v>
      </c>
      <c r="F16" s="506"/>
      <c r="G16" s="506"/>
      <c r="H16" s="375">
        <v>0</v>
      </c>
      <c r="I16" s="375">
        <v>0</v>
      </c>
      <c r="J16" s="169"/>
      <c r="K16" s="169"/>
      <c r="L16" s="168"/>
      <c r="M16" s="508" t="s">
        <v>35</v>
      </c>
      <c r="N16" s="508"/>
      <c r="O16" s="508"/>
      <c r="P16" s="375">
        <v>0</v>
      </c>
      <c r="Q16" s="375">
        <v>0</v>
      </c>
      <c r="R16" s="183"/>
    </row>
    <row r="17" spans="2:18" ht="15" customHeight="1">
      <c r="B17" s="184"/>
      <c r="C17" s="169"/>
      <c r="D17" s="376"/>
      <c r="E17" s="506" t="s">
        <v>177</v>
      </c>
      <c r="F17" s="506"/>
      <c r="G17" s="506"/>
      <c r="H17" s="375">
        <v>0</v>
      </c>
      <c r="I17" s="375">
        <v>0</v>
      </c>
      <c r="J17" s="169"/>
      <c r="K17" s="169"/>
      <c r="L17" s="372"/>
      <c r="M17" s="508" t="s">
        <v>203</v>
      </c>
      <c r="N17" s="508"/>
      <c r="O17" s="508"/>
      <c r="P17" s="375">
        <v>0</v>
      </c>
      <c r="Q17" s="375">
        <v>0</v>
      </c>
      <c r="R17" s="183"/>
    </row>
    <row r="18" spans="2:18" ht="15" customHeight="1">
      <c r="B18" s="184"/>
      <c r="C18" s="169"/>
      <c r="D18" s="376"/>
      <c r="E18" s="506" t="s">
        <v>91</v>
      </c>
      <c r="F18" s="506"/>
      <c r="G18" s="506"/>
      <c r="H18" s="375">
        <v>81595</v>
      </c>
      <c r="I18" s="375">
        <v>177698</v>
      </c>
      <c r="J18" s="169"/>
      <c r="K18" s="169"/>
      <c r="L18" s="372"/>
      <c r="R18" s="183"/>
    </row>
    <row r="19" spans="2:18" ht="15" customHeight="1">
      <c r="B19" s="184"/>
      <c r="C19" s="169"/>
      <c r="D19" s="376"/>
      <c r="E19" s="506" t="s">
        <v>92</v>
      </c>
      <c r="F19" s="506"/>
      <c r="G19" s="506"/>
      <c r="H19" s="375">
        <v>26470</v>
      </c>
      <c r="I19" s="375">
        <v>56901</v>
      </c>
      <c r="J19" s="169"/>
      <c r="K19" s="169"/>
      <c r="L19" s="377" t="s">
        <v>68</v>
      </c>
      <c r="M19" s="377"/>
      <c r="N19" s="377"/>
      <c r="O19" s="377"/>
      <c r="P19" s="374">
        <f>SUM(P20:P22)</f>
        <v>16627</v>
      </c>
      <c r="Q19" s="374">
        <f>SUM(Q20:Q22)</f>
        <v>24755</v>
      </c>
      <c r="R19" s="183"/>
    </row>
    <row r="20" spans="2:18" ht="15" customHeight="1">
      <c r="B20" s="184"/>
      <c r="C20" s="169"/>
      <c r="D20" s="376"/>
      <c r="E20" s="506" t="s">
        <v>93</v>
      </c>
      <c r="F20" s="506"/>
      <c r="G20" s="506"/>
      <c r="H20" s="375">
        <v>0</v>
      </c>
      <c r="I20" s="375">
        <v>0</v>
      </c>
      <c r="J20" s="169"/>
      <c r="K20" s="169"/>
      <c r="L20" s="372"/>
      <c r="M20" s="376" t="s">
        <v>33</v>
      </c>
      <c r="N20" s="376"/>
      <c r="O20" s="376"/>
      <c r="P20" s="375">
        <v>0</v>
      </c>
      <c r="Q20" s="375">
        <v>0</v>
      </c>
      <c r="R20" s="183"/>
    </row>
    <row r="21" spans="2:18" ht="15" customHeight="1">
      <c r="B21" s="184"/>
      <c r="C21" s="169"/>
      <c r="D21" s="376"/>
      <c r="E21" s="506" t="s">
        <v>95</v>
      </c>
      <c r="F21" s="506"/>
      <c r="G21" s="506"/>
      <c r="H21" s="375">
        <v>0</v>
      </c>
      <c r="I21" s="375">
        <v>0</v>
      </c>
      <c r="J21" s="169"/>
      <c r="K21" s="169"/>
      <c r="L21" s="372"/>
      <c r="M21" s="508" t="s">
        <v>35</v>
      </c>
      <c r="N21" s="508"/>
      <c r="O21" s="508"/>
      <c r="P21" s="375">
        <v>16627</v>
      </c>
      <c r="Q21" s="375">
        <v>24755</v>
      </c>
      <c r="R21" s="183"/>
    </row>
    <row r="22" spans="2:18" ht="28.5" customHeight="1">
      <c r="B22" s="184"/>
      <c r="C22" s="169"/>
      <c r="D22" s="376"/>
      <c r="E22" s="506" t="s">
        <v>97</v>
      </c>
      <c r="F22" s="506"/>
      <c r="G22" s="506"/>
      <c r="H22" s="375">
        <v>0</v>
      </c>
      <c r="I22" s="375">
        <v>0</v>
      </c>
      <c r="J22" s="169"/>
      <c r="K22" s="169"/>
      <c r="L22" s="168"/>
      <c r="M22" s="508" t="s">
        <v>204</v>
      </c>
      <c r="N22" s="508"/>
      <c r="O22" s="508"/>
      <c r="P22" s="375">
        <v>0</v>
      </c>
      <c r="Q22" s="375">
        <v>0</v>
      </c>
      <c r="R22" s="183"/>
    </row>
    <row r="23" spans="2:18" ht="15" customHeight="1">
      <c r="B23" s="184"/>
      <c r="C23" s="169"/>
      <c r="D23" s="376"/>
      <c r="E23" s="506" t="s">
        <v>102</v>
      </c>
      <c r="F23" s="506"/>
      <c r="G23" s="506"/>
      <c r="H23" s="375">
        <v>0</v>
      </c>
      <c r="I23" s="375">
        <v>0</v>
      </c>
      <c r="J23" s="169"/>
      <c r="K23" s="169"/>
      <c r="L23" s="507" t="s">
        <v>178</v>
      </c>
      <c r="M23" s="507"/>
      <c r="N23" s="507"/>
      <c r="O23" s="507"/>
      <c r="P23" s="374">
        <f>P14-P19</f>
        <v>-16627</v>
      </c>
      <c r="Q23" s="374">
        <f>Q14-Q19</f>
        <v>-24755</v>
      </c>
      <c r="R23" s="183"/>
    </row>
    <row r="24" spans="2:18" ht="15" customHeight="1">
      <c r="B24" s="184"/>
      <c r="C24" s="169"/>
      <c r="D24" s="376"/>
      <c r="E24" s="506" t="s">
        <v>200</v>
      </c>
      <c r="F24" s="506"/>
      <c r="G24" s="506"/>
      <c r="H24" s="375">
        <v>1784584</v>
      </c>
      <c r="I24" s="375">
        <v>3962484</v>
      </c>
      <c r="J24" s="169"/>
      <c r="K24" s="169"/>
      <c r="R24" s="183"/>
    </row>
    <row r="25" spans="2:18" ht="15" customHeight="1">
      <c r="B25" s="184"/>
      <c r="C25" s="169"/>
      <c r="D25" s="376"/>
      <c r="E25" s="506" t="s">
        <v>201</v>
      </c>
      <c r="F25" s="506"/>
      <c r="G25" s="281"/>
      <c r="H25" s="375">
        <v>0</v>
      </c>
      <c r="I25" s="375">
        <v>0</v>
      </c>
      <c r="J25" s="169"/>
      <c r="K25" s="168"/>
      <c r="R25" s="183"/>
    </row>
    <row r="26" spans="2:18" ht="15" customHeight="1">
      <c r="B26" s="184"/>
      <c r="C26" s="169"/>
      <c r="D26" s="242"/>
      <c r="E26" s="169"/>
      <c r="F26" s="242"/>
      <c r="G26" s="242"/>
      <c r="H26" s="372"/>
      <c r="I26" s="372"/>
      <c r="J26" s="169"/>
      <c r="K26" s="507" t="s">
        <v>179</v>
      </c>
      <c r="L26" s="507"/>
      <c r="M26" s="507"/>
      <c r="N26" s="507"/>
      <c r="O26" s="507"/>
      <c r="P26" s="168"/>
      <c r="Q26" s="168"/>
      <c r="R26" s="183"/>
    </row>
    <row r="27" spans="2:18" ht="15" customHeight="1">
      <c r="B27" s="184"/>
      <c r="C27" s="169"/>
      <c r="D27" s="507" t="s">
        <v>68</v>
      </c>
      <c r="E27" s="507"/>
      <c r="F27" s="507"/>
      <c r="G27" s="507"/>
      <c r="H27" s="374">
        <f>SUM(H28:H46)</f>
        <v>1633594</v>
      </c>
      <c r="I27" s="374">
        <f>SUM(I28:I46)</f>
        <v>3790393</v>
      </c>
      <c r="J27" s="169"/>
      <c r="K27" s="169"/>
      <c r="L27" s="242"/>
      <c r="M27" s="169"/>
      <c r="N27" s="281"/>
      <c r="O27" s="281"/>
      <c r="P27" s="373"/>
      <c r="Q27" s="373"/>
      <c r="R27" s="183"/>
    </row>
    <row r="28" spans="2:18" ht="15" customHeight="1">
      <c r="B28" s="184"/>
      <c r="C28" s="169"/>
      <c r="D28" s="377"/>
      <c r="E28" s="506" t="s">
        <v>180</v>
      </c>
      <c r="F28" s="506"/>
      <c r="G28" s="506"/>
      <c r="H28" s="375">
        <v>1436201</v>
      </c>
      <c r="I28" s="375">
        <v>2899985</v>
      </c>
      <c r="J28" s="169"/>
      <c r="K28" s="169"/>
      <c r="L28" s="377" t="s">
        <v>67</v>
      </c>
      <c r="M28" s="377"/>
      <c r="N28" s="377"/>
      <c r="O28" s="377"/>
      <c r="P28" s="374">
        <f>P29+P32</f>
        <v>0</v>
      </c>
      <c r="Q28" s="374">
        <f>Q29+Q32</f>
        <v>0</v>
      </c>
      <c r="R28" s="183"/>
    </row>
    <row r="29" spans="2:18" ht="15" customHeight="1">
      <c r="B29" s="184"/>
      <c r="C29" s="169"/>
      <c r="D29" s="377"/>
      <c r="E29" s="506" t="s">
        <v>88</v>
      </c>
      <c r="F29" s="506"/>
      <c r="G29" s="506"/>
      <c r="H29" s="375">
        <v>43745</v>
      </c>
      <c r="I29" s="375">
        <v>190757</v>
      </c>
      <c r="J29" s="169"/>
      <c r="K29" s="168"/>
      <c r="L29" s="168"/>
      <c r="M29" s="376" t="s">
        <v>181</v>
      </c>
      <c r="N29" s="376"/>
      <c r="O29" s="376"/>
      <c r="P29" s="417">
        <f>SUM(P30:P31)</f>
        <v>0</v>
      </c>
      <c r="Q29" s="417">
        <f>SUM(Q30:Q31)</f>
        <v>0</v>
      </c>
      <c r="R29" s="183"/>
    </row>
    <row r="30" spans="2:18" ht="15" customHeight="1">
      <c r="B30" s="184"/>
      <c r="C30" s="169"/>
      <c r="D30" s="377"/>
      <c r="E30" s="506" t="s">
        <v>90</v>
      </c>
      <c r="F30" s="506"/>
      <c r="G30" s="506"/>
      <c r="H30" s="375">
        <v>153648</v>
      </c>
      <c r="I30" s="375">
        <v>699651</v>
      </c>
      <c r="J30" s="169"/>
      <c r="K30" s="169"/>
      <c r="L30" s="377"/>
      <c r="M30" s="376" t="s">
        <v>182</v>
      </c>
      <c r="N30" s="376"/>
      <c r="O30" s="376"/>
      <c r="P30" s="375">
        <v>0</v>
      </c>
      <c r="Q30" s="375">
        <v>0</v>
      </c>
      <c r="R30" s="183"/>
    </row>
    <row r="31" spans="2:18" ht="15" customHeight="1">
      <c r="B31" s="184"/>
      <c r="C31" s="169"/>
      <c r="D31" s="242"/>
      <c r="E31" s="169"/>
      <c r="F31" s="242"/>
      <c r="G31" s="242"/>
      <c r="H31" s="372"/>
      <c r="I31" s="372"/>
      <c r="J31" s="169"/>
      <c r="K31" s="169"/>
      <c r="L31" s="377"/>
      <c r="M31" s="376" t="s">
        <v>184</v>
      </c>
      <c r="N31" s="376"/>
      <c r="O31" s="376"/>
      <c r="P31" s="375">
        <v>0</v>
      </c>
      <c r="Q31" s="375">
        <v>0</v>
      </c>
      <c r="R31" s="183"/>
    </row>
    <row r="32" spans="2:18" ht="15" customHeight="1">
      <c r="B32" s="184"/>
      <c r="C32" s="169"/>
      <c r="D32" s="377"/>
      <c r="E32" s="506" t="s">
        <v>94</v>
      </c>
      <c r="F32" s="506"/>
      <c r="G32" s="506"/>
      <c r="H32" s="375">
        <v>0</v>
      </c>
      <c r="I32" s="375">
        <v>0</v>
      </c>
      <c r="J32" s="169"/>
      <c r="K32" s="169"/>
      <c r="L32" s="377"/>
      <c r="M32" s="508" t="s">
        <v>404</v>
      </c>
      <c r="N32" s="508"/>
      <c r="O32" s="508"/>
      <c r="P32" s="375">
        <v>0</v>
      </c>
      <c r="Q32" s="375">
        <v>0</v>
      </c>
      <c r="R32" s="183"/>
    </row>
    <row r="33" spans="2:18" ht="15" customHeight="1">
      <c r="B33" s="184"/>
      <c r="C33" s="169"/>
      <c r="D33" s="377"/>
      <c r="E33" s="506" t="s">
        <v>183</v>
      </c>
      <c r="F33" s="506"/>
      <c r="G33" s="506"/>
      <c r="H33" s="375">
        <v>0</v>
      </c>
      <c r="I33" s="375">
        <v>0</v>
      </c>
      <c r="J33" s="169"/>
      <c r="K33" s="169"/>
      <c r="L33" s="372"/>
      <c r="R33" s="183"/>
    </row>
    <row r="34" spans="2:18" ht="15" customHeight="1">
      <c r="B34" s="184"/>
      <c r="C34" s="169"/>
      <c r="D34" s="377"/>
      <c r="E34" s="506" t="s">
        <v>185</v>
      </c>
      <c r="F34" s="506"/>
      <c r="G34" s="506"/>
      <c r="H34" s="375">
        <v>0</v>
      </c>
      <c r="I34" s="375">
        <v>0</v>
      </c>
      <c r="J34" s="169"/>
      <c r="K34" s="169"/>
      <c r="L34" s="377" t="s">
        <v>68</v>
      </c>
      <c r="M34" s="377"/>
      <c r="N34" s="377"/>
      <c r="O34" s="377"/>
      <c r="P34" s="374">
        <f>P35+P38</f>
        <v>0</v>
      </c>
      <c r="Q34" s="374">
        <f>Q35+Q38</f>
        <v>0</v>
      </c>
      <c r="R34" s="183"/>
    </row>
    <row r="35" spans="2:18" ht="15" customHeight="1">
      <c r="B35" s="184"/>
      <c r="C35" s="169"/>
      <c r="D35" s="377"/>
      <c r="E35" s="506" t="s">
        <v>99</v>
      </c>
      <c r="F35" s="506"/>
      <c r="G35" s="506"/>
      <c r="H35" s="375">
        <v>0</v>
      </c>
      <c r="I35" s="375">
        <v>0</v>
      </c>
      <c r="J35" s="169"/>
      <c r="K35" s="169"/>
      <c r="L35" s="168"/>
      <c r="M35" s="376" t="s">
        <v>186</v>
      </c>
      <c r="N35" s="376"/>
      <c r="O35" s="376"/>
      <c r="P35" s="417">
        <f>SUM(P36:P37)</f>
        <v>0</v>
      </c>
      <c r="Q35" s="417">
        <f>SUM(Q36:Q37)</f>
        <v>0</v>
      </c>
      <c r="R35" s="183"/>
    </row>
    <row r="36" spans="2:18" ht="15" customHeight="1">
      <c r="B36" s="184"/>
      <c r="C36" s="169"/>
      <c r="D36" s="377"/>
      <c r="E36" s="506" t="s">
        <v>101</v>
      </c>
      <c r="F36" s="506"/>
      <c r="G36" s="506"/>
      <c r="H36" s="375">
        <v>0</v>
      </c>
      <c r="I36" s="375">
        <v>0</v>
      </c>
      <c r="J36" s="169"/>
      <c r="K36" s="169"/>
      <c r="L36" s="377"/>
      <c r="M36" s="376" t="s">
        <v>182</v>
      </c>
      <c r="N36" s="376"/>
      <c r="O36" s="376"/>
      <c r="P36" s="375">
        <v>0</v>
      </c>
      <c r="Q36" s="375">
        <v>0</v>
      </c>
      <c r="R36" s="183"/>
    </row>
    <row r="37" spans="2:18" ht="15" customHeight="1">
      <c r="B37" s="184"/>
      <c r="C37" s="169"/>
      <c r="D37" s="377"/>
      <c r="E37" s="506" t="s">
        <v>103</v>
      </c>
      <c r="F37" s="506"/>
      <c r="G37" s="506"/>
      <c r="H37" s="375">
        <v>0</v>
      </c>
      <c r="I37" s="375">
        <v>0</v>
      </c>
      <c r="J37" s="169"/>
      <c r="K37" s="168"/>
      <c r="L37" s="377"/>
      <c r="M37" s="376" t="s">
        <v>184</v>
      </c>
      <c r="N37" s="376"/>
      <c r="O37" s="376"/>
      <c r="P37" s="375">
        <v>0</v>
      </c>
      <c r="Q37" s="375">
        <v>0</v>
      </c>
      <c r="R37" s="183"/>
    </row>
    <row r="38" spans="2:18" ht="15" customHeight="1">
      <c r="B38" s="184"/>
      <c r="C38" s="169"/>
      <c r="D38" s="377"/>
      <c r="E38" s="506" t="s">
        <v>104</v>
      </c>
      <c r="F38" s="506"/>
      <c r="G38" s="506"/>
      <c r="H38" s="375">
        <v>0</v>
      </c>
      <c r="I38" s="375">
        <v>0</v>
      </c>
      <c r="J38" s="169"/>
      <c r="K38" s="169"/>
      <c r="L38" s="377"/>
      <c r="M38" s="508" t="s">
        <v>405</v>
      </c>
      <c r="N38" s="508"/>
      <c r="O38" s="508"/>
      <c r="P38" s="375">
        <v>0</v>
      </c>
      <c r="Q38" s="375">
        <v>0</v>
      </c>
      <c r="R38" s="183"/>
    </row>
    <row r="39" spans="2:18" ht="15" customHeight="1">
      <c r="B39" s="184"/>
      <c r="C39" s="169"/>
      <c r="D39" s="377"/>
      <c r="E39" s="506" t="s">
        <v>105</v>
      </c>
      <c r="F39" s="506"/>
      <c r="G39" s="506"/>
      <c r="H39" s="375">
        <v>0</v>
      </c>
      <c r="I39" s="375">
        <v>0</v>
      </c>
      <c r="J39" s="169"/>
      <c r="K39" s="169"/>
      <c r="L39" s="372"/>
      <c r="R39" s="183"/>
    </row>
    <row r="40" spans="2:18" ht="15" customHeight="1">
      <c r="B40" s="184"/>
      <c r="C40" s="169"/>
      <c r="D40" s="377"/>
      <c r="E40" s="506" t="s">
        <v>107</v>
      </c>
      <c r="F40" s="506"/>
      <c r="G40" s="506"/>
      <c r="H40" s="375">
        <v>0</v>
      </c>
      <c r="I40" s="375">
        <v>0</v>
      </c>
      <c r="J40" s="169"/>
      <c r="K40" s="169"/>
      <c r="L40" s="507" t="s">
        <v>188</v>
      </c>
      <c r="M40" s="507"/>
      <c r="N40" s="507"/>
      <c r="O40" s="507"/>
      <c r="P40" s="374">
        <f>P28-P34</f>
        <v>0</v>
      </c>
      <c r="Q40" s="374">
        <f>Q28-Q34</f>
        <v>0</v>
      </c>
      <c r="R40" s="183"/>
    </row>
    <row r="41" spans="2:18" ht="15" customHeight="1">
      <c r="B41" s="184"/>
      <c r="C41" s="169"/>
      <c r="D41" s="242"/>
      <c r="E41" s="169"/>
      <c r="F41" s="242"/>
      <c r="G41" s="242"/>
      <c r="H41" s="372"/>
      <c r="I41" s="372"/>
      <c r="J41" s="169"/>
      <c r="K41" s="169"/>
      <c r="R41" s="183"/>
    </row>
    <row r="42" spans="2:18" ht="15" customHeight="1">
      <c r="B42" s="184"/>
      <c r="C42" s="169"/>
      <c r="D42" s="377"/>
      <c r="E42" s="506" t="s">
        <v>187</v>
      </c>
      <c r="F42" s="506"/>
      <c r="G42" s="506"/>
      <c r="H42" s="375">
        <v>0</v>
      </c>
      <c r="I42" s="375">
        <v>0</v>
      </c>
      <c r="J42" s="169"/>
      <c r="K42" s="169"/>
      <c r="R42" s="183"/>
    </row>
    <row r="43" spans="2:18" ht="15" customHeight="1">
      <c r="B43" s="184"/>
      <c r="C43" s="169"/>
      <c r="D43" s="377"/>
      <c r="E43" s="506" t="s">
        <v>140</v>
      </c>
      <c r="F43" s="506"/>
      <c r="G43" s="506"/>
      <c r="H43" s="375">
        <v>0</v>
      </c>
      <c r="I43" s="375">
        <v>0</v>
      </c>
      <c r="J43" s="169"/>
      <c r="K43" s="509" t="s">
        <v>190</v>
      </c>
      <c r="L43" s="509"/>
      <c r="M43" s="509"/>
      <c r="N43" s="509"/>
      <c r="O43" s="509"/>
      <c r="P43" s="378">
        <f>H48+P23+P40</f>
        <v>242428</v>
      </c>
      <c r="Q43" s="378">
        <f>I48+Q23+Q40</f>
        <v>381935</v>
      </c>
      <c r="R43" s="183"/>
    </row>
    <row r="44" spans="2:18" ht="15" customHeight="1">
      <c r="B44" s="184"/>
      <c r="C44" s="169"/>
      <c r="D44" s="377"/>
      <c r="E44" s="506" t="s">
        <v>114</v>
      </c>
      <c r="F44" s="506"/>
      <c r="G44" s="506"/>
      <c r="H44" s="375">
        <v>0</v>
      </c>
      <c r="I44" s="375">
        <v>0</v>
      </c>
      <c r="J44" s="169"/>
      <c r="R44" s="183"/>
    </row>
    <row r="45" spans="2:18" ht="15" customHeight="1">
      <c r="B45" s="184"/>
      <c r="C45" s="169"/>
      <c r="D45" s="372"/>
      <c r="E45" s="372"/>
      <c r="F45" s="372"/>
      <c r="G45" s="372"/>
      <c r="H45" s="372"/>
      <c r="I45" s="372"/>
      <c r="J45" s="169"/>
      <c r="R45" s="183"/>
    </row>
    <row r="46" spans="2:18" ht="15" customHeight="1">
      <c r="B46" s="184"/>
      <c r="C46" s="169"/>
      <c r="D46" s="377"/>
      <c r="E46" s="506" t="s">
        <v>202</v>
      </c>
      <c r="F46" s="506"/>
      <c r="G46" s="506"/>
      <c r="H46" s="375">
        <v>0</v>
      </c>
      <c r="I46" s="375">
        <v>0</v>
      </c>
      <c r="J46" s="169"/>
      <c r="R46" s="183"/>
    </row>
    <row r="47" spans="2:18" ht="12">
      <c r="B47" s="184"/>
      <c r="C47" s="169"/>
      <c r="D47" s="242"/>
      <c r="E47" s="169"/>
      <c r="F47" s="242"/>
      <c r="G47" s="242"/>
      <c r="H47" s="372"/>
      <c r="I47" s="372"/>
      <c r="J47" s="169"/>
      <c r="K47" s="509" t="s">
        <v>194</v>
      </c>
      <c r="L47" s="509"/>
      <c r="M47" s="509"/>
      <c r="N47" s="509"/>
      <c r="O47" s="509"/>
      <c r="P47" s="378">
        <f>+Q48</f>
        <v>3061563</v>
      </c>
      <c r="Q47" s="378">
        <v>2679628</v>
      </c>
      <c r="R47" s="183"/>
    </row>
    <row r="48" spans="2:18" s="382" customFormat="1" ht="12">
      <c r="B48" s="379"/>
      <c r="C48" s="380"/>
      <c r="D48" s="507" t="s">
        <v>189</v>
      </c>
      <c r="E48" s="507"/>
      <c r="F48" s="507"/>
      <c r="G48" s="507"/>
      <c r="H48" s="378">
        <f>H14-H27</f>
        <v>259055</v>
      </c>
      <c r="I48" s="378">
        <f>I14-I27</f>
        <v>406690</v>
      </c>
      <c r="J48" s="380"/>
      <c r="K48" s="509" t="s">
        <v>195</v>
      </c>
      <c r="L48" s="509"/>
      <c r="M48" s="509"/>
      <c r="N48" s="509"/>
      <c r="O48" s="509"/>
      <c r="P48" s="378">
        <f>+P47+P43</f>
        <v>3303991</v>
      </c>
      <c r="Q48" s="378">
        <f>+Q43+Q47</f>
        <v>3061563</v>
      </c>
      <c r="R48" s="381"/>
    </row>
    <row r="49" spans="2:18" s="382" customFormat="1" ht="12">
      <c r="B49" s="379"/>
      <c r="C49" s="380"/>
      <c r="D49" s="377"/>
      <c r="E49" s="377"/>
      <c r="F49" s="377"/>
      <c r="G49" s="377"/>
      <c r="H49" s="378"/>
      <c r="I49" s="378"/>
      <c r="J49" s="380"/>
      <c r="R49" s="381"/>
    </row>
    <row r="50" spans="2:18" ht="14.25" customHeight="1">
      <c r="B50" s="206"/>
      <c r="C50" s="207"/>
      <c r="D50" s="383"/>
      <c r="E50" s="383"/>
      <c r="F50" s="383"/>
      <c r="G50" s="383"/>
      <c r="H50" s="384"/>
      <c r="I50" s="384"/>
      <c r="J50" s="207"/>
      <c r="K50" s="213"/>
      <c r="L50" s="213"/>
      <c r="M50" s="213"/>
      <c r="N50" s="213"/>
      <c r="O50" s="213"/>
      <c r="P50" s="213"/>
      <c r="Q50" s="213"/>
      <c r="R50" s="209"/>
    </row>
    <row r="51" spans="2:18" ht="14.25" customHeight="1">
      <c r="B51" s="169"/>
      <c r="J51" s="169"/>
      <c r="K51" s="169"/>
      <c r="L51" s="372"/>
      <c r="M51" s="372"/>
      <c r="N51" s="372"/>
      <c r="O51" s="372"/>
      <c r="P51" s="373"/>
      <c r="Q51" s="373"/>
      <c r="R51" s="168"/>
    </row>
    <row r="52" spans="2:18" ht="6" customHeight="1">
      <c r="B52" s="169"/>
      <c r="J52" s="169"/>
      <c r="K52" s="168"/>
      <c r="L52" s="168"/>
      <c r="M52" s="168"/>
      <c r="N52" s="168"/>
      <c r="O52" s="168"/>
      <c r="P52" s="168"/>
      <c r="Q52" s="168"/>
      <c r="R52" s="168"/>
    </row>
    <row r="53" spans="2:18" ht="15" customHeight="1">
      <c r="B53" s="168"/>
      <c r="C53" s="186" t="s">
        <v>78</v>
      </c>
      <c r="D53" s="186"/>
      <c r="E53" s="186"/>
      <c r="F53" s="186"/>
      <c r="G53" s="186"/>
      <c r="H53" s="186"/>
      <c r="I53" s="186"/>
      <c r="J53" s="186"/>
      <c r="K53" s="186"/>
      <c r="L53" s="168"/>
      <c r="M53" s="168"/>
      <c r="N53" s="168"/>
      <c r="O53" s="168"/>
      <c r="P53" s="357" t="str">
        <f>IF(Q47=ESF!F18," ","ERROR SALDO FINAL 2014")</f>
        <v xml:space="preserve"> </v>
      </c>
      <c r="Q53" s="168"/>
      <c r="R53" s="168"/>
    </row>
    <row r="54" spans="2:18" ht="22.5" customHeight="1">
      <c r="B54" s="168"/>
      <c r="C54" s="186"/>
      <c r="D54" s="210"/>
      <c r="E54" s="211"/>
      <c r="F54" s="211"/>
      <c r="G54" s="168"/>
      <c r="H54" s="212"/>
      <c r="I54" s="210"/>
      <c r="J54" s="211"/>
      <c r="K54" s="211"/>
      <c r="L54" s="168"/>
      <c r="M54" s="168"/>
      <c r="N54" s="168"/>
      <c r="O54" s="168"/>
      <c r="P54" s="416" t="str">
        <f>IF(P47=ESF!E18," ","ERROR SALDO FINAL 2015")</f>
        <v>ERROR SALDO FINAL 2015</v>
      </c>
      <c r="Q54" s="168"/>
      <c r="R54" s="168"/>
    </row>
    <row r="55" spans="2:18" ht="29.25" customHeight="1">
      <c r="B55" s="168"/>
      <c r="C55" s="186"/>
      <c r="D55" s="210"/>
      <c r="E55" s="510"/>
      <c r="F55" s="510"/>
      <c r="G55" s="510"/>
      <c r="H55" s="510"/>
      <c r="I55" s="210"/>
      <c r="J55" s="211"/>
      <c r="K55" s="211"/>
      <c r="L55" s="168"/>
      <c r="M55" s="473"/>
      <c r="N55" s="473"/>
      <c r="O55" s="473"/>
      <c r="P55" s="473"/>
      <c r="Q55" s="168"/>
      <c r="R55" s="168"/>
    </row>
    <row r="56" spans="2:18" ht="14.1" customHeight="1">
      <c r="B56" s="168"/>
      <c r="C56" s="218"/>
      <c r="D56" s="168"/>
      <c r="E56" s="437" t="s">
        <v>412</v>
      </c>
      <c r="F56" s="437"/>
      <c r="G56" s="437"/>
      <c r="H56" s="437"/>
      <c r="I56" s="168"/>
      <c r="J56" s="187"/>
      <c r="K56" s="168"/>
      <c r="L56" s="225"/>
      <c r="M56" s="437" t="s">
        <v>414</v>
      </c>
      <c r="N56" s="437"/>
      <c r="O56" s="437"/>
      <c r="P56" s="437"/>
      <c r="Q56" s="168"/>
      <c r="R56" s="168"/>
    </row>
    <row r="57" spans="2:18" ht="14.1" customHeight="1">
      <c r="B57" s="168"/>
      <c r="C57" s="220"/>
      <c r="D57" s="168"/>
      <c r="E57" s="432" t="s">
        <v>413</v>
      </c>
      <c r="F57" s="432"/>
      <c r="G57" s="432"/>
      <c r="H57" s="432"/>
      <c r="I57" s="168"/>
      <c r="J57" s="187"/>
      <c r="K57" s="168"/>
      <c r="M57" s="432" t="s">
        <v>415</v>
      </c>
      <c r="N57" s="432"/>
      <c r="O57" s="432"/>
      <c r="P57" s="432"/>
      <c r="Q57" s="168"/>
      <c r="R57" s="168"/>
    </row>
  </sheetData>
  <sheetProtection formatCells="0" selectLockedCells="1"/>
  <mergeCells count="60">
    <mergeCell ref="F1:P1"/>
    <mergeCell ref="F2:P2"/>
    <mergeCell ref="F3:P3"/>
    <mergeCell ref="F4:P4"/>
    <mergeCell ref="C6:E6"/>
    <mergeCell ref="F6:P6"/>
    <mergeCell ref="C9:F9"/>
    <mergeCell ref="K9:N9"/>
    <mergeCell ref="C12:G12"/>
    <mergeCell ref="K12:O12"/>
    <mergeCell ref="D14:G14"/>
    <mergeCell ref="L14:O14"/>
    <mergeCell ref="E20:G20"/>
    <mergeCell ref="M17:O17"/>
    <mergeCell ref="E22:G22"/>
    <mergeCell ref="E15:G15"/>
    <mergeCell ref="E17:G17"/>
    <mergeCell ref="E18:G18"/>
    <mergeCell ref="M15:O15"/>
    <mergeCell ref="E19:G19"/>
    <mergeCell ref="M16:O16"/>
    <mergeCell ref="E16:G16"/>
    <mergeCell ref="E23:G23"/>
    <mergeCell ref="M21:O21"/>
    <mergeCell ref="E24:G24"/>
    <mergeCell ref="M22:O22"/>
    <mergeCell ref="E25:F25"/>
    <mergeCell ref="L23:O23"/>
    <mergeCell ref="E21:G21"/>
    <mergeCell ref="M32:O32"/>
    <mergeCell ref="K26:O26"/>
    <mergeCell ref="D27:G27"/>
    <mergeCell ref="E28:G28"/>
    <mergeCell ref="E29:G29"/>
    <mergeCell ref="E30:G30"/>
    <mergeCell ref="E56:H56"/>
    <mergeCell ref="M56:P56"/>
    <mergeCell ref="E57:H57"/>
    <mergeCell ref="M57:P57"/>
    <mergeCell ref="E43:G43"/>
    <mergeCell ref="E44:G44"/>
    <mergeCell ref="E46:G46"/>
    <mergeCell ref="D48:G48"/>
    <mergeCell ref="K43:O43"/>
    <mergeCell ref="K47:O47"/>
    <mergeCell ref="K48:O48"/>
    <mergeCell ref="E55:H55"/>
    <mergeCell ref="M55:P55"/>
    <mergeCell ref="L40:O40"/>
    <mergeCell ref="E39:G39"/>
    <mergeCell ref="E40:G40"/>
    <mergeCell ref="E42:G42"/>
    <mergeCell ref="M38:O38"/>
    <mergeCell ref="E35:G35"/>
    <mergeCell ref="E36:G36"/>
    <mergeCell ref="E37:G37"/>
    <mergeCell ref="E38:G38"/>
    <mergeCell ref="E32:G32"/>
    <mergeCell ref="E33:G33"/>
    <mergeCell ref="E34:G34"/>
  </mergeCells>
  <printOptions verticalCentered="1"/>
  <pageMargins left="1.3385826771653544" right="1.3385826771653544" top="0" bottom="0" header="0" footer="0"/>
  <pageSetup scale="48" fitToHeight="0" orientation="landscape" r:id="rId1"/>
  <ignoredErrors>
    <ignoredError sqref="P29:Q29 P35:Q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7</vt:i4>
      </vt:variant>
    </vt:vector>
  </HeadingPairs>
  <TitlesOfParts>
    <vt:vector size="2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0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Hoja2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Laura</cp:lastModifiedBy>
  <cp:lastPrinted>2015-07-01T14:28:36Z</cp:lastPrinted>
  <dcterms:created xsi:type="dcterms:W3CDTF">2014-01-27T16:27:43Z</dcterms:created>
  <dcterms:modified xsi:type="dcterms:W3CDTF">2015-07-01T17:28:16Z</dcterms:modified>
</cp:coreProperties>
</file>