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us\Desktop\"/>
    </mc:Choice>
  </mc:AlternateContent>
  <bookViews>
    <workbookView xWindow="-120" yWindow="330" windowWidth="20730" windowHeight="11310"/>
  </bookViews>
  <sheets>
    <sheet name="LDF" sheetId="11" r:id="rId1"/>
  </sheets>
  <externalReferences>
    <externalReference r:id="rId2"/>
    <externalReference r:id="rId3"/>
  </externalReferences>
  <definedNames>
    <definedName name="_xlnm.Print_Area" localSheetId="0">LDF!$A$1:$G$67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1" l="1"/>
  <c r="H49" i="11"/>
  <c r="H50" i="11"/>
  <c r="H53" i="11"/>
  <c r="H54" i="11"/>
  <c r="E66" i="11" l="1"/>
  <c r="D66" i="11"/>
  <c r="C66" i="11"/>
  <c r="B66" i="11"/>
  <c r="F66" i="11"/>
  <c r="E39" i="11"/>
  <c r="E38" i="11"/>
  <c r="E37" i="11"/>
  <c r="D39" i="11"/>
  <c r="D38" i="11"/>
  <c r="D37" i="11"/>
  <c r="B39" i="11"/>
  <c r="B38" i="11"/>
  <c r="B37" i="11"/>
  <c r="E33" i="11"/>
  <c r="D33" i="11"/>
  <c r="B33" i="11"/>
  <c r="G26" i="11"/>
  <c r="G25" i="11"/>
  <c r="E18" i="11"/>
  <c r="E17" i="11"/>
  <c r="E16" i="11"/>
  <c r="E15" i="11"/>
  <c r="D18" i="11"/>
  <c r="D17" i="11"/>
  <c r="D16" i="11"/>
  <c r="D15" i="11"/>
  <c r="B18" i="11"/>
  <c r="B17" i="11"/>
  <c r="B16" i="11"/>
  <c r="B15" i="11"/>
  <c r="C62" i="11" l="1"/>
  <c r="D62" i="11" s="1"/>
  <c r="E62" i="11" s="1"/>
  <c r="F62" i="11" s="1"/>
  <c r="G62" i="11" s="1"/>
  <c r="A1" i="11"/>
  <c r="C8" i="11"/>
  <c r="C7" i="11"/>
  <c r="E7" i="11"/>
  <c r="F7" i="11"/>
  <c r="G7" i="11"/>
  <c r="E8" i="11"/>
  <c r="F8" i="11"/>
  <c r="G8" i="11"/>
  <c r="D8" i="11"/>
  <c r="D7" i="11"/>
  <c r="G19" i="11"/>
  <c r="A48" i="11"/>
  <c r="G33" i="11" l="1"/>
  <c r="G37" i="11"/>
  <c r="G16" i="11"/>
  <c r="G15" i="11"/>
  <c r="G17" i="11" l="1" a="1"/>
  <c r="G17" i="11" s="1"/>
  <c r="G18" i="11"/>
  <c r="G38" i="11" a="1"/>
  <c r="G38" i="11" s="1"/>
  <c r="G39" i="11" l="1"/>
  <c r="C44" i="11" l="1"/>
  <c r="C46" i="11" l="1"/>
  <c r="G32" i="11" l="1"/>
  <c r="G12" i="11"/>
  <c r="G24" i="11" l="1"/>
  <c r="G23" i="11"/>
  <c r="G20" i="11" l="1"/>
  <c r="G14" i="11"/>
  <c r="G11" i="11"/>
  <c r="F44" i="11"/>
  <c r="G13" i="11"/>
  <c r="D44" i="11"/>
  <c r="E45" i="11" l="1"/>
  <c r="E44" i="11"/>
  <c r="E46" i="11"/>
  <c r="B44" i="11"/>
  <c r="G44" i="11" s="1"/>
  <c r="H44" i="11" s="1"/>
  <c r="B45" i="11"/>
  <c r="D46" i="11"/>
  <c r="F45" i="11"/>
  <c r="B46" i="11"/>
  <c r="D45" i="11"/>
  <c r="F46" i="11" l="1"/>
  <c r="G46" i="11" s="1"/>
  <c r="H46" i="11" s="1"/>
  <c r="C45" i="11"/>
  <c r="G29" i="11" l="1"/>
  <c r="G45" i="11"/>
  <c r="H45" i="11" s="1"/>
  <c r="I54" i="11" l="1"/>
  <c r="I50" i="11" l="1"/>
  <c r="H59" i="11"/>
  <c r="I53" i="11"/>
  <c r="I41" i="11"/>
  <c r="I49" i="11"/>
  <c r="H58" i="11" l="1"/>
</calcChain>
</file>

<file path=xl/sharedStrings.xml><?xml version="1.0" encoding="utf-8"?>
<sst xmlns="http://schemas.openxmlformats.org/spreadsheetml/2006/main" count="65" uniqueCount="49">
  <si>
    <t>Activos</t>
  </si>
  <si>
    <t>Total</t>
  </si>
  <si>
    <t>Nómina anual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</si>
  <si>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</si>
  <si>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</si>
  <si>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</si>
  <si>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</si>
  <si>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</si>
  <si>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</si>
  <si>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</si>
  <si>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</si>
  <si>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</si>
  <si>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</si>
  <si>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</si>
  <si>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</si>
  <si>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</si>
  <si>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</si>
  <si>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</si>
  <si>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</si>
  <si>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</si>
  <si>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</si>
  <si>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</si>
  <si>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</si>
  <si>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</si>
  <si>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</si>
  <si>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</si>
  <si>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</si>
  <si>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</si>
  <si>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</si>
  <si>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</si>
  <si>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</si>
  <si>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</si>
  <si>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</si>
  <si>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</si>
  <si>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</si>
  <si>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</si>
  <si>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</si>
  <si>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</si>
  <si>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</si>
  <si>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</si>
  <si>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</si>
  <si>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</si>
  <si>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</si>
  <si>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</si>
  <si>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Norte, S. C.</t>
  </si>
  <si>
    <t>Prestación Laboral</t>
  </si>
  <si>
    <t>Aportación individual al plan de pensión como % del salario</t>
  </si>
  <si>
    <t>Aportación del ente público al plan de pensión como % del salario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</si>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</sst>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_ ;[Red]\(#,##0.00\)"/>
    <numFmt numFmtId="166" formatCode="#,##0_ ;[Red]\(#,##0\)"/>
    <numFmt numFmtId="167" formatCode="#,##0.00%;[Red]\-#,##0.00%;&quot; - &quot;??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Helvetica LT Std Light"/>
      <family val="2"/>
    </font>
    <font>
      <sz val="11"/>
      <name val="Helvetica LT Std Light"/>
      <family val="2"/>
    </font>
    <font>
      <sz val="16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sz val="14"/>
      <name val="Helvetica LT Std Light"/>
      <family val="2"/>
    </font>
    <font>
      <sz val="11"/>
      <color indexed="9"/>
      <name val="Helvetica LT Std Light"/>
      <family val="2"/>
    </font>
    <font>
      <sz val="11"/>
      <color rgb="FFFFFFFF"/>
      <name val="Helvetica LT Std Light"/>
      <family val="2"/>
    </font>
    <font>
      <sz val="11"/>
      <color theme="0"/>
      <name val="Helvetica LT Std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 indent="1"/>
    </xf>
    <xf numFmtId="165" fontId="7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165" fontId="7" fillId="0" borderId="1" xfId="0" applyNumberFormat="1" applyFont="1" applyBorder="1" applyAlignment="1"/>
    <xf numFmtId="166" fontId="7" fillId="0" borderId="1" xfId="0" applyNumberFormat="1" applyFont="1" applyBorder="1" applyAlignment="1"/>
    <xf numFmtId="167" fontId="7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/>
    </xf>
    <xf numFmtId="167" fontId="7" fillId="0" borderId="1" xfId="0" quotePrefix="1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164" fontId="11" fillId="0" borderId="0" xfId="1" applyFont="1" applyBorder="1"/>
    <xf numFmtId="164" fontId="11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CR_Total%20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Ni_Total%20C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10000"/>
      <sheetName val="10000 Aux"/>
      <sheetName val="11000"/>
      <sheetName val="11000 gpo"/>
      <sheetName val="12000"/>
      <sheetName val="12000 gpo"/>
      <sheetName val="13000"/>
      <sheetName val="13000 gpo"/>
      <sheetName val="14000"/>
      <sheetName val="Auxiliar 400 y 400g"/>
      <sheetName val="400 y 400g"/>
      <sheetName val="500"/>
      <sheetName val="600"/>
      <sheetName val="600g"/>
      <sheetName val="Total de pensiones"/>
      <sheetName val="700"/>
      <sheetName val="700g"/>
      <sheetName val="Auxiliar 900"/>
      <sheetName val="900"/>
      <sheetName val="Comp. 900  400 y 400g"/>
      <sheetName val="1000"/>
      <sheetName val="Comp. 1000"/>
      <sheetName val="2000"/>
      <sheetName val="2000 CSI 2.0"/>
      <sheetName val="2000 CSI 3.0"/>
      <sheetName val="Comp. 2000"/>
      <sheetName val="2000g CSI 2.0"/>
      <sheetName val="2000g CSI 3.0"/>
      <sheetName val="Comp. 2000g"/>
      <sheetName val="Total monto pensiones"/>
      <sheetName val="Gastos Médicos"/>
      <sheetName val="3000 2.0"/>
      <sheetName val="3000g 2.0"/>
      <sheetName val="Comp. 3000g 2.0"/>
      <sheetName val="3000 3.0"/>
      <sheetName val="3000g 3.0"/>
      <sheetName val="Comp. 3000g 3.0"/>
      <sheetName val="5000 2.0"/>
      <sheetName val="5000 CSI 2.0"/>
      <sheetName val="5000g CSI 2.0"/>
      <sheetName val="6000 2.0"/>
      <sheetName val="VPobligaciones CSI 2.0"/>
      <sheetName val="Balance CSI 2.0"/>
      <sheetName val="5000 3.0"/>
      <sheetName val="5000 CSI 3.0"/>
      <sheetName val="5000g CSI 3.0"/>
      <sheetName val="6000 3.0"/>
      <sheetName val="VPobligaciones CSI 3.0"/>
      <sheetName val="Balance CSI 3.0"/>
      <sheetName val="comp nom"/>
      <sheetName val="CompAñoAnt"/>
      <sheetName val="GE CompAñoAnt"/>
      <sheetName val="CompAñoAnt HA"/>
      <sheetName val="GE CompAñoAnt HA"/>
    </sheetNames>
    <sheetDataSet>
      <sheetData sheetId="0">
        <row r="2">
          <cell r="B2" t="str">
            <v>Pensiones Civiles del Estado de Tlaxcala</v>
          </cell>
        </row>
        <row r="27">
          <cell r="B27">
            <v>339855524</v>
          </cell>
        </row>
      </sheetData>
      <sheetData sheetId="1">
        <row r="10">
          <cell r="H10">
            <v>8115</v>
          </cell>
        </row>
        <row r="11">
          <cell r="H11">
            <v>44.171164510166363</v>
          </cell>
        </row>
        <row r="12">
          <cell r="H12">
            <v>14.429081947011699</v>
          </cell>
        </row>
        <row r="16">
          <cell r="H16">
            <v>830044803.84000015</v>
          </cell>
        </row>
        <row r="17">
          <cell r="H17">
            <v>19</v>
          </cell>
        </row>
        <row r="18">
          <cell r="H18">
            <v>88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>
            <v>1538</v>
          </cell>
          <cell r="C9">
            <v>479</v>
          </cell>
          <cell r="D9">
            <v>53</v>
          </cell>
        </row>
        <row r="10">
          <cell r="B10">
            <v>49</v>
          </cell>
          <cell r="C10">
            <v>21</v>
          </cell>
          <cell r="D10">
            <v>19</v>
          </cell>
        </row>
        <row r="11">
          <cell r="B11">
            <v>98</v>
          </cell>
          <cell r="C11">
            <v>97</v>
          </cell>
          <cell r="D11">
            <v>92</v>
          </cell>
        </row>
        <row r="12">
          <cell r="B12">
            <v>67.594278283485039</v>
          </cell>
          <cell r="C12">
            <v>66.137787056367401</v>
          </cell>
          <cell r="D12">
            <v>64.792452830188694</v>
          </cell>
        </row>
        <row r="13">
          <cell r="F13">
            <v>57.425603864734278</v>
          </cell>
        </row>
        <row r="14">
          <cell r="F14">
            <v>23.85298097126628</v>
          </cell>
        </row>
        <row r="15">
          <cell r="B15">
            <v>2244.1799999999998</v>
          </cell>
          <cell r="C15">
            <v>1200.5999999999999</v>
          </cell>
          <cell r="D15">
            <v>2650.8</v>
          </cell>
        </row>
        <row r="16">
          <cell r="B16">
            <v>59158.14</v>
          </cell>
          <cell r="C16">
            <v>26508</v>
          </cell>
          <cell r="D16">
            <v>25865.96</v>
          </cell>
        </row>
        <row r="17">
          <cell r="B17">
            <v>11108.103211963598</v>
          </cell>
          <cell r="C17">
            <v>5227.1683507306916</v>
          </cell>
          <cell r="D17">
            <v>5786.2796226415103</v>
          </cell>
        </row>
        <row r="19">
          <cell r="B19">
            <v>205011152.87999991</v>
          </cell>
          <cell r="C19">
            <v>30045763.68</v>
          </cell>
          <cell r="D19">
            <v>3680073.84</v>
          </cell>
        </row>
      </sheetData>
      <sheetData sheetId="9"/>
      <sheetData sheetId="10">
        <row r="5">
          <cell r="C5">
            <v>8115</v>
          </cell>
          <cell r="D5">
            <v>0</v>
          </cell>
        </row>
        <row r="6">
          <cell r="C6">
            <v>7631.0781421269003</v>
          </cell>
          <cell r="D6">
            <v>572.71359107303977</v>
          </cell>
        </row>
      </sheetData>
      <sheetData sheetId="11"/>
      <sheetData sheetId="12">
        <row r="13">
          <cell r="B13">
            <v>1538</v>
          </cell>
          <cell r="C13">
            <v>0</v>
          </cell>
          <cell r="D13">
            <v>135</v>
          </cell>
          <cell r="E13">
            <v>0</v>
          </cell>
          <cell r="F13">
            <v>344</v>
          </cell>
          <cell r="G13">
            <v>15</v>
          </cell>
          <cell r="H13">
            <v>0</v>
          </cell>
          <cell r="I13">
            <v>38</v>
          </cell>
        </row>
      </sheetData>
      <sheetData sheetId="13">
        <row r="13">
          <cell r="B13">
            <v>175.9500000000005</v>
          </cell>
          <cell r="C13">
            <v>0</v>
          </cell>
          <cell r="D13">
            <v>6.0921887280126006</v>
          </cell>
          <cell r="E13">
            <v>0</v>
          </cell>
          <cell r="F13">
            <v>21.438566613561921</v>
          </cell>
          <cell r="G13">
            <v>3.1737599839783206</v>
          </cell>
          <cell r="H13">
            <v>0</v>
          </cell>
          <cell r="I13">
            <v>1.751397491068043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6">
          <cell r="D16">
            <v>6006223598.9493599</v>
          </cell>
          <cell r="F16">
            <v>3229023204.1702046</v>
          </cell>
          <cell r="H16">
            <v>470246499.92227387</v>
          </cell>
          <cell r="J16">
            <v>4565738132.1960421</v>
          </cell>
        </row>
        <row r="17">
          <cell r="D17">
            <v>232928336.97545081</v>
          </cell>
          <cell r="F17">
            <v>90652882.048952788</v>
          </cell>
          <cell r="H17">
            <v>18235021.044454895</v>
          </cell>
          <cell r="J17">
            <v>167116473.43570375</v>
          </cell>
        </row>
        <row r="20">
          <cell r="D20">
            <v>218264554.26913971</v>
          </cell>
          <cell r="F20">
            <v>148080773.20891312</v>
          </cell>
          <cell r="H20">
            <v>27060277.938182358</v>
          </cell>
          <cell r="J20">
            <v>244963511.16491544</v>
          </cell>
        </row>
        <row r="21">
          <cell r="D21">
            <v>44051799.175223991</v>
          </cell>
          <cell r="F21">
            <v>12236579.797000755</v>
          </cell>
          <cell r="H21">
            <v>6393636.7670330275</v>
          </cell>
          <cell r="J21">
            <v>57566218.413624369</v>
          </cell>
        </row>
        <row r="24">
          <cell r="D24">
            <v>326283470.81840503</v>
          </cell>
          <cell r="F24">
            <v>317630593.71925867</v>
          </cell>
          <cell r="H24">
            <v>52793711.296785928</v>
          </cell>
          <cell r="J24">
            <v>498607268.51134163</v>
          </cell>
        </row>
        <row r="27">
          <cell r="D27">
            <v>82739487.860493809</v>
          </cell>
          <cell r="F27">
            <v>17979057.100686386</v>
          </cell>
          <cell r="H27">
            <v>36175212.506371379</v>
          </cell>
          <cell r="J27">
            <v>548530272.64619505</v>
          </cell>
        </row>
        <row r="28">
          <cell r="D28">
            <v>17952239.206225924</v>
          </cell>
          <cell r="F28">
            <v>1428127.8941496564</v>
          </cell>
          <cell r="H28">
            <v>10118481.024955377</v>
          </cell>
          <cell r="J28">
            <v>144101907.47544208</v>
          </cell>
        </row>
        <row r="31">
          <cell r="D31">
            <v>16324176.051294347</v>
          </cell>
          <cell r="F31">
            <v>36276267.503863677</v>
          </cell>
          <cell r="H31">
            <v>9081568.0388862584</v>
          </cell>
          <cell r="J31">
            <v>124579942.43033886</v>
          </cell>
        </row>
        <row r="34">
          <cell r="D34">
            <v>127040175.07330365</v>
          </cell>
          <cell r="F34">
            <v>59376623.554149166</v>
          </cell>
          <cell r="H34">
            <v>16295677.923337867</v>
          </cell>
          <cell r="J34">
            <v>153058468.22410598</v>
          </cell>
        </row>
        <row r="35">
          <cell r="D35">
            <v>76329990.560731798</v>
          </cell>
          <cell r="F35">
            <v>37191754.561016381</v>
          </cell>
          <cell r="H35">
            <v>10941550.226785932</v>
          </cell>
          <cell r="J35">
            <v>108038931.29786682</v>
          </cell>
        </row>
        <row r="36">
          <cell r="D36">
            <v>27397881.559660777</v>
          </cell>
          <cell r="F36">
            <v>0</v>
          </cell>
          <cell r="H36">
            <v>1088745.5907751846</v>
          </cell>
          <cell r="J36">
            <v>24489275.544425163</v>
          </cell>
        </row>
        <row r="37">
          <cell r="D37">
            <v>0</v>
          </cell>
          <cell r="F37">
            <v>0</v>
          </cell>
          <cell r="H37">
            <v>5617391.8864318999</v>
          </cell>
          <cell r="J37">
            <v>0</v>
          </cell>
        </row>
        <row r="38">
          <cell r="D38">
            <v>0</v>
          </cell>
          <cell r="F38">
            <v>0</v>
          </cell>
          <cell r="H38">
            <v>180985999.5553425</v>
          </cell>
          <cell r="J38">
            <v>2682549738.2410216</v>
          </cell>
        </row>
        <row r="44">
          <cell r="D44">
            <v>87565344.601920605</v>
          </cell>
          <cell r="H44">
            <v>23497264.172384281</v>
          </cell>
          <cell r="J44">
            <v>323817671.81738371</v>
          </cell>
        </row>
        <row r="46">
          <cell r="D46">
            <v>1359410573.572506</v>
          </cell>
          <cell r="F46">
            <v>703020017.46042299</v>
          </cell>
          <cell r="H46">
            <v>644261940.47983634</v>
          </cell>
          <cell r="J46">
            <v>2086383854.4126203</v>
          </cell>
        </row>
        <row r="51">
          <cell r="D51">
            <v>340593698.55525118</v>
          </cell>
          <cell r="F51">
            <v>183336317.22508168</v>
          </cell>
          <cell r="H51">
            <v>0</v>
          </cell>
          <cell r="J51">
            <v>0</v>
          </cell>
        </row>
        <row r="52">
          <cell r="D52">
            <v>88065044.039700121</v>
          </cell>
          <cell r="F52">
            <v>16038519.768083308</v>
          </cell>
          <cell r="H52">
            <v>19780315.302230895</v>
          </cell>
          <cell r="J52">
            <v>269305876.12814575</v>
          </cell>
        </row>
      </sheetData>
      <sheetData sheetId="43">
        <row r="39">
          <cell r="B39">
            <v>4652895881.0186195</v>
          </cell>
        </row>
        <row r="40">
          <cell r="B40">
            <v>10135304607.047552</v>
          </cell>
        </row>
        <row r="41">
          <cell r="F41">
            <v>11729541665.811028</v>
          </cell>
        </row>
        <row r="45">
          <cell r="B45">
            <v>-10468652805.94668</v>
          </cell>
          <cell r="F45">
            <v>-12214358441.108063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ensionados"/>
      <sheetName val="Nvas. generaciones 2.0"/>
      <sheetName val="Nvas. generaciones 3.0"/>
      <sheetName val="Prueba Validación"/>
      <sheetName val="niv. pmg. 2.0"/>
      <sheetName val="GEA pmg. 2.0"/>
      <sheetName val="GR pmg. 2.0"/>
      <sheetName val="niv. pmg. 3.0"/>
      <sheetName val="GEA pmg. 3.0"/>
      <sheetName val="GR pmg. 3.0"/>
      <sheetName val="niv. aa. 2.0"/>
      <sheetName val="Flujo aa. 2.0"/>
      <sheetName val="GEA aa. 2.0"/>
      <sheetName val="GR aa. 2.0"/>
      <sheetName val="niv. pol. 2.0"/>
      <sheetName val="GEA pol. 2.0"/>
      <sheetName val="GR pol. 2.0"/>
      <sheetName val="niv. pole. 2.0"/>
      <sheetName val="GEA pole. 2.0"/>
      <sheetName val="GR pole. 2.0"/>
      <sheetName val="niv. aa. 3.0"/>
      <sheetName val="Flujo aa. 3.0"/>
      <sheetName val="GEA aa. 3.0"/>
      <sheetName val="GR aa. 3.0"/>
      <sheetName val="niv. pol. 3.0"/>
      <sheetName val="GEA pol. 3.0"/>
      <sheetName val="GR pol. 3.0"/>
      <sheetName val="niv. pole. 3.0"/>
      <sheetName val="GEA pole. 3.0"/>
      <sheetName val="GR pole. 3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>
        <row r="1">
          <cell r="AK1">
            <v>1050784135.2230468</v>
          </cell>
          <cell r="AL1">
            <v>1576176202.8345697</v>
          </cell>
          <cell r="AM1">
            <v>281967170.06861132</v>
          </cell>
          <cell r="AN1">
            <v>422950755.1029169</v>
          </cell>
          <cell r="AO1">
            <v>3885812061.8085995</v>
          </cell>
          <cell r="AP1">
            <v>5828718092.7128973</v>
          </cell>
        </row>
        <row r="11">
          <cell r="AQ11">
            <v>273928043.03592348</v>
          </cell>
        </row>
      </sheetData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47"/>
  <sheetViews>
    <sheetView tabSelected="1" zoomScale="85" zoomScaleNormal="85" workbookViewId="0">
      <pane ySplit="5" topLeftCell="A45" activePane="bottomLeft" state="frozen"/>
      <selection pane="bottomLeft" activeCell="H21" sqref="H21"/>
    </sheetView>
  </sheetViews>
  <sheetFormatPr baseColWidth="10" defaultRowHeight="14.25"/>
  <cols>
    <col min="1" max="1" width="74" style="3" bestFit="1" customWidth="1"/>
    <col min="2" max="2" width="21.140625" style="3" bestFit="1" customWidth="1"/>
    <col min="3" max="6" width="19.42578125" style="3" bestFit="1" customWidth="1"/>
    <col min="7" max="7" width="21.140625" style="3" bestFit="1" customWidth="1"/>
    <col min="8" max="8" width="20.140625" style="3" bestFit="1" customWidth="1"/>
    <col min="9" max="16384" width="11.42578125" style="3"/>
  </cols>
  <sheetData>
    <row r="1" spans="1:7" s="14" customFormat="1" ht="20.25">
      <c r="A1" s="27" t="str">
        <f>'[1]Datos generales'!$B$2</f>
        <v>Pensiones Civiles del Estado de Tlaxcala</v>
      </c>
      <c r="B1" s="27"/>
      <c r="C1" s="27"/>
      <c r="D1" s="27"/>
      <c r="E1" s="27"/>
      <c r="F1" s="27"/>
      <c r="G1" s="27"/>
    </row>
    <row r="2" spans="1:7" s="1" customFormat="1">
      <c r="A2" s="16"/>
      <c r="B2" s="16"/>
      <c r="C2" s="16"/>
      <c r="D2" s="16"/>
      <c r="E2" s="16"/>
      <c r="F2" s="16"/>
      <c r="G2" s="16"/>
    </row>
    <row r="3" spans="1:7" s="15" customFormat="1" ht="18">
      <c r="A3" s="28" t="s">
        <v>3</v>
      </c>
      <c r="B3" s="28"/>
      <c r="C3" s="28"/>
      <c r="D3" s="28"/>
      <c r="E3" s="28"/>
      <c r="F3" s="28"/>
      <c r="G3" s="28"/>
    </row>
    <row r="4" spans="1:7" s="1" customFormat="1">
      <c r="A4" s="16"/>
      <c r="B4" s="16"/>
      <c r="C4" s="16"/>
      <c r="D4" s="16"/>
      <c r="E4" s="16"/>
      <c r="F4" s="16"/>
      <c r="G4" s="16"/>
    </row>
    <row r="5" spans="1:7" s="13" customFormat="1" ht="28.5">
      <c r="A5" s="23"/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1</v>
      </c>
    </row>
    <row r="6" spans="1:7" ht="15">
      <c r="A6" s="4" t="s">
        <v>9</v>
      </c>
      <c r="B6" s="7"/>
      <c r="C6" s="7"/>
      <c r="D6" s="7"/>
      <c r="E6" s="7"/>
      <c r="F6" s="7"/>
      <c r="G6" s="7"/>
    </row>
    <row r="7" spans="1:7">
      <c r="A7" s="3" t="s">
        <v>10</v>
      </c>
      <c r="B7" s="6" t="s">
        <v>45</v>
      </c>
      <c r="C7" s="6" t="str">
        <f>$B$7</f>
        <v>Prestación Laboral</v>
      </c>
      <c r="D7" s="6" t="str">
        <f>$B$7</f>
        <v>Prestación Laboral</v>
      </c>
      <c r="E7" s="6" t="str">
        <f>$B$7</f>
        <v>Prestación Laboral</v>
      </c>
      <c r="F7" s="6" t="str">
        <f>$B$7</f>
        <v>Prestación Laboral</v>
      </c>
      <c r="G7" s="6" t="str">
        <f>$B$7</f>
        <v>Prestación Laboral</v>
      </c>
    </row>
    <row r="8" spans="1:7">
      <c r="A8" s="3" t="s">
        <v>11</v>
      </c>
      <c r="B8" s="6" t="s">
        <v>48</v>
      </c>
      <c r="C8" s="6" t="str">
        <f>$B$8</f>
        <v>Mixto</v>
      </c>
      <c r="D8" s="6" t="str">
        <f>$B$8</f>
        <v>Mixto</v>
      </c>
      <c r="E8" s="6" t="str">
        <f>$B$8</f>
        <v>Mixto</v>
      </c>
      <c r="F8" s="6" t="str">
        <f>$B$8</f>
        <v>Mixto</v>
      </c>
      <c r="G8" s="6" t="str">
        <f>$B$8</f>
        <v>Mixto</v>
      </c>
    </row>
    <row r="9" spans="1:7" ht="15">
      <c r="A9" s="4"/>
      <c r="B9" s="8"/>
      <c r="C9" s="8"/>
      <c r="D9" s="8"/>
      <c r="E9" s="8"/>
      <c r="F9" s="8"/>
      <c r="G9" s="8"/>
    </row>
    <row r="10" spans="1:7" ht="15">
      <c r="A10" s="4" t="s">
        <v>12</v>
      </c>
      <c r="B10" s="8"/>
      <c r="C10" s="8"/>
      <c r="D10" s="8"/>
      <c r="E10" s="8"/>
      <c r="F10" s="8"/>
      <c r="G10" s="8"/>
    </row>
    <row r="11" spans="1:7">
      <c r="A11" s="3" t="s">
        <v>0</v>
      </c>
      <c r="B11" s="9"/>
      <c r="C11" s="9"/>
      <c r="D11" s="9"/>
      <c r="E11" s="9"/>
      <c r="F11" s="9"/>
      <c r="G11" s="9">
        <f>'[1]10000'!$H$10</f>
        <v>8115</v>
      </c>
    </row>
    <row r="12" spans="1:7">
      <c r="A12" s="5" t="s">
        <v>13</v>
      </c>
      <c r="B12" s="8"/>
      <c r="C12" s="8"/>
      <c r="D12" s="8"/>
      <c r="E12" s="8"/>
      <c r="F12" s="8"/>
      <c r="G12" s="8">
        <f>'[1]10000'!$H$18</f>
        <v>88</v>
      </c>
    </row>
    <row r="13" spans="1:7">
      <c r="A13" s="5" t="s">
        <v>14</v>
      </c>
      <c r="B13" s="8"/>
      <c r="C13" s="8"/>
      <c r="D13" s="8"/>
      <c r="E13" s="8"/>
      <c r="F13" s="8"/>
      <c r="G13" s="8">
        <f>'[1]10000'!$H$17</f>
        <v>19</v>
      </c>
    </row>
    <row r="14" spans="1:7">
      <c r="A14" s="5" t="s">
        <v>15</v>
      </c>
      <c r="B14" s="8"/>
      <c r="C14" s="8"/>
      <c r="D14" s="8"/>
      <c r="E14" s="8"/>
      <c r="F14" s="8"/>
      <c r="G14" s="8">
        <f>'[1]10000'!$H$11</f>
        <v>44.171164510166363</v>
      </c>
    </row>
    <row r="15" spans="1:7">
      <c r="A15" s="3" t="s">
        <v>16</v>
      </c>
      <c r="B15" s="9">
        <f>'[1]13000 gpo'!$B$9</f>
        <v>1538</v>
      </c>
      <c r="C15" s="9"/>
      <c r="D15" s="9">
        <f>'[1]13000 gpo'!$D$9</f>
        <v>53</v>
      </c>
      <c r="E15" s="9">
        <f>'[1]13000 gpo'!$C$9</f>
        <v>479</v>
      </c>
      <c r="F15" s="9"/>
      <c r="G15" s="9">
        <f>SUM(B15:F15)</f>
        <v>2070</v>
      </c>
    </row>
    <row r="16" spans="1:7">
      <c r="A16" s="5" t="s">
        <v>13</v>
      </c>
      <c r="B16" s="8">
        <f>'[1]13000 gpo'!$B$11</f>
        <v>98</v>
      </c>
      <c r="C16" s="8"/>
      <c r="D16" s="8">
        <f>'[1]13000 gpo'!$D$11</f>
        <v>92</v>
      </c>
      <c r="E16" s="8">
        <f>'[1]13000 gpo'!$C$11</f>
        <v>97</v>
      </c>
      <c r="F16" s="8"/>
      <c r="G16" s="8">
        <f>MAX(B16:F16)</f>
        <v>98</v>
      </c>
    </row>
    <row r="17" spans="1:7">
      <c r="A17" s="5" t="s">
        <v>14</v>
      </c>
      <c r="B17" s="8">
        <f>'[1]13000 gpo'!$B$10</f>
        <v>49</v>
      </c>
      <c r="C17" s="8"/>
      <c r="D17" s="8">
        <f>'[1]13000 gpo'!$D$10</f>
        <v>19</v>
      </c>
      <c r="E17" s="8">
        <f>'[1]13000 gpo'!$C$10</f>
        <v>21</v>
      </c>
      <c r="F17" s="8"/>
      <c r="G17" s="8">
        <f t="array" ref="G17">MIN(IF(B17:F17&gt;0,B17:F17))</f>
        <v>19</v>
      </c>
    </row>
    <row r="18" spans="1:7">
      <c r="A18" s="5" t="s">
        <v>15</v>
      </c>
      <c r="B18" s="8">
        <f>'[1]13000 gpo'!$B$12</f>
        <v>67.594278283485039</v>
      </c>
      <c r="C18" s="8"/>
      <c r="D18" s="8">
        <f>'[1]13000 gpo'!$D$12</f>
        <v>64.792452830188694</v>
      </c>
      <c r="E18" s="8">
        <f>'[1]13000 gpo'!$C$12</f>
        <v>66.137787056367401</v>
      </c>
      <c r="F18" s="8"/>
      <c r="G18" s="8">
        <f>SUMPRODUCT($B$15:$F$15,B18:F18)/G15</f>
        <v>67.185507246376801</v>
      </c>
    </row>
    <row r="19" spans="1:7">
      <c r="A19" s="3" t="s">
        <v>17</v>
      </c>
      <c r="B19" s="9">
        <v>0</v>
      </c>
      <c r="C19" s="9"/>
      <c r="D19" s="9"/>
      <c r="E19" s="9"/>
      <c r="F19" s="9"/>
      <c r="G19" s="9">
        <f>SUM(B19:F19)</f>
        <v>0</v>
      </c>
    </row>
    <row r="20" spans="1:7">
      <c r="A20" s="3" t="s">
        <v>18</v>
      </c>
      <c r="B20" s="8"/>
      <c r="C20" s="8"/>
      <c r="D20" s="8"/>
      <c r="E20" s="8"/>
      <c r="F20" s="8"/>
      <c r="G20" s="8">
        <f>'[1]10000'!$H$12</f>
        <v>14.429081947011699</v>
      </c>
    </row>
    <row r="21" spans="1:7">
      <c r="A21" s="17" t="s">
        <v>46</v>
      </c>
      <c r="B21" s="8"/>
      <c r="C21" s="8"/>
      <c r="D21" s="8"/>
      <c r="E21" s="8"/>
      <c r="F21" s="8"/>
      <c r="G21" s="22">
        <v>0.12</v>
      </c>
    </row>
    <row r="22" spans="1:7">
      <c r="A22" s="17" t="s">
        <v>47</v>
      </c>
      <c r="B22" s="8"/>
      <c r="C22" s="8"/>
      <c r="D22" s="8"/>
      <c r="E22" s="8"/>
      <c r="F22" s="8"/>
      <c r="G22" s="22">
        <v>0.18</v>
      </c>
    </row>
    <row r="23" spans="1:7">
      <c r="A23" s="3" t="s">
        <v>19</v>
      </c>
      <c r="B23" s="8"/>
      <c r="C23" s="8"/>
      <c r="D23" s="8"/>
      <c r="E23" s="8"/>
      <c r="F23" s="8"/>
      <c r="G23" s="10">
        <f>SUM('[1]600'!$B$13:$I$13)/SUM('[1]500'!$B$13:$I$13)</f>
        <v>0.10067918493556589</v>
      </c>
    </row>
    <row r="24" spans="1:7">
      <c r="A24" s="3" t="s">
        <v>20</v>
      </c>
      <c r="B24" s="8"/>
      <c r="C24" s="8"/>
      <c r="D24" s="8"/>
      <c r="E24" s="8"/>
      <c r="F24" s="8"/>
      <c r="G24" s="10">
        <f>SUM('[1]Auxiliar 400 y 400g'!$C$6:$D$6)/SUM('[1]Auxiliar 400 y 400g'!$C$5:$D$5)-1</f>
        <v>1.0941679999992626E-2</v>
      </c>
    </row>
    <row r="25" spans="1:7">
      <c r="A25" s="3" t="s">
        <v>21</v>
      </c>
      <c r="B25" s="8"/>
      <c r="C25" s="8"/>
      <c r="D25" s="8"/>
      <c r="E25" s="8"/>
      <c r="F25" s="8"/>
      <c r="G25" s="8">
        <f>'[1]13000 gpo'!$F$13</f>
        <v>57.425603864734278</v>
      </c>
    </row>
    <row r="26" spans="1:7">
      <c r="A26" s="3" t="s">
        <v>22</v>
      </c>
      <c r="B26" s="8"/>
      <c r="C26" s="8"/>
      <c r="D26" s="8"/>
      <c r="E26" s="8"/>
      <c r="F26" s="8"/>
      <c r="G26" s="8">
        <f>'[1]13000 gpo'!$F$14</f>
        <v>23.85298097126628</v>
      </c>
    </row>
    <row r="27" spans="1:7" ht="15">
      <c r="A27" s="4"/>
      <c r="B27" s="7"/>
      <c r="C27" s="7"/>
      <c r="D27" s="7"/>
      <c r="E27" s="7"/>
      <c r="F27" s="7"/>
      <c r="G27" s="7"/>
    </row>
    <row r="28" spans="1:7" ht="15">
      <c r="A28" s="2" t="s">
        <v>23</v>
      </c>
      <c r="B28" s="8"/>
      <c r="C28" s="8"/>
      <c r="D28" s="8"/>
      <c r="E28" s="8"/>
      <c r="F28" s="8"/>
      <c r="G28" s="8"/>
    </row>
    <row r="29" spans="1:7">
      <c r="A29" s="3" t="s">
        <v>24</v>
      </c>
      <c r="B29" s="8"/>
      <c r="C29" s="8"/>
      <c r="D29" s="8"/>
      <c r="E29" s="8"/>
      <c r="F29" s="8"/>
      <c r="G29" s="8">
        <f>'[2]niv. aa. 2.0'!$AQ$11</f>
        <v>273928043.03592348</v>
      </c>
    </row>
    <row r="30" spans="1:7" ht="15">
      <c r="A30" s="4"/>
      <c r="B30" s="7"/>
      <c r="C30" s="7"/>
      <c r="D30" s="7"/>
      <c r="E30" s="7"/>
      <c r="F30" s="7"/>
      <c r="G30" s="7"/>
    </row>
    <row r="31" spans="1:7" ht="15">
      <c r="A31" s="2" t="s">
        <v>2</v>
      </c>
      <c r="B31" s="8"/>
      <c r="C31" s="8"/>
      <c r="D31" s="8"/>
      <c r="E31" s="8"/>
      <c r="F31" s="8"/>
      <c r="G31" s="8"/>
    </row>
    <row r="32" spans="1:7">
      <c r="A32" s="3" t="s">
        <v>0</v>
      </c>
      <c r="B32" s="8"/>
      <c r="C32" s="8"/>
      <c r="D32" s="8"/>
      <c r="E32" s="8"/>
      <c r="F32" s="8"/>
      <c r="G32" s="8">
        <f>'[1]10000'!$H$16</f>
        <v>830044803.84000015</v>
      </c>
    </row>
    <row r="33" spans="1:10">
      <c r="A33" s="3" t="s">
        <v>16</v>
      </c>
      <c r="B33" s="8">
        <f>'[1]13000 gpo'!$B$19</f>
        <v>205011152.87999991</v>
      </c>
      <c r="C33" s="8"/>
      <c r="D33" s="8">
        <f>'[1]13000 gpo'!$D$19</f>
        <v>3680073.84</v>
      </c>
      <c r="E33" s="8">
        <f>'[1]13000 gpo'!$C$19</f>
        <v>30045763.68</v>
      </c>
      <c r="F33" s="8"/>
      <c r="G33" s="8">
        <f>SUM(B33:F33)</f>
        <v>238736990.39999992</v>
      </c>
    </row>
    <row r="34" spans="1:10">
      <c r="A34" s="3" t="s">
        <v>25</v>
      </c>
      <c r="B34" s="8"/>
      <c r="C34" s="8"/>
      <c r="D34" s="8"/>
      <c r="E34" s="8"/>
      <c r="F34" s="8"/>
      <c r="G34" s="8"/>
    </row>
    <row r="35" spans="1:10" ht="15">
      <c r="A35" s="4"/>
      <c r="B35" s="7"/>
      <c r="C35" s="7"/>
      <c r="D35" s="7"/>
      <c r="E35" s="7"/>
      <c r="F35" s="7"/>
      <c r="G35" s="7"/>
    </row>
    <row r="36" spans="1:10" ht="15">
      <c r="A36" s="2" t="s">
        <v>26</v>
      </c>
      <c r="B36" s="8"/>
      <c r="C36" s="8"/>
      <c r="D36" s="8"/>
      <c r="E36" s="8"/>
      <c r="F36" s="8"/>
      <c r="G36" s="8"/>
    </row>
    <row r="37" spans="1:10">
      <c r="A37" s="3" t="s">
        <v>27</v>
      </c>
      <c r="B37" s="8">
        <f>'[1]13000 gpo'!$B$16</f>
        <v>59158.14</v>
      </c>
      <c r="C37" s="8"/>
      <c r="D37" s="8">
        <f>'[1]13000 gpo'!$D$16</f>
        <v>25865.96</v>
      </c>
      <c r="E37" s="8">
        <f>'[1]13000 gpo'!$C$16</f>
        <v>26508</v>
      </c>
      <c r="F37" s="8"/>
      <c r="G37" s="8">
        <f>MAX(B37:F37)</f>
        <v>59158.14</v>
      </c>
      <c r="H37" s="24"/>
      <c r="I37" s="24"/>
      <c r="J37" s="24"/>
    </row>
    <row r="38" spans="1:10">
      <c r="A38" s="3" t="s">
        <v>28</v>
      </c>
      <c r="B38" s="8">
        <f>'[1]13000 gpo'!$B$15</f>
        <v>2244.1799999999998</v>
      </c>
      <c r="C38" s="8"/>
      <c r="D38" s="8">
        <f>'[1]13000 gpo'!$D$15</f>
        <v>2650.8</v>
      </c>
      <c r="E38" s="8">
        <f>'[1]13000 gpo'!$C$15</f>
        <v>1200.5999999999999</v>
      </c>
      <c r="F38" s="8"/>
      <c r="G38" s="8">
        <f t="array" ref="G38">MIN(IF(B38:F38&gt;0,B38:F38))</f>
        <v>1200.5999999999999</v>
      </c>
      <c r="H38" s="24"/>
      <c r="I38" s="24"/>
      <c r="J38" s="24"/>
    </row>
    <row r="39" spans="1:10">
      <c r="A39" s="3" t="s">
        <v>29</v>
      </c>
      <c r="B39" s="8">
        <f>'[1]13000 gpo'!$B$17</f>
        <v>11108.103211963598</v>
      </c>
      <c r="C39" s="8"/>
      <c r="D39" s="8">
        <f>'[1]13000 gpo'!$D$17</f>
        <v>5786.2796226415103</v>
      </c>
      <c r="E39" s="8">
        <f>'[1]13000 gpo'!$C$17</f>
        <v>5227.1683507306916</v>
      </c>
      <c r="F39" s="8"/>
      <c r="G39" s="8">
        <f>SUMPRODUCT($B$15:$F$15,B39:F39)/G15</f>
        <v>9610.9899516908281</v>
      </c>
      <c r="H39" s="24"/>
      <c r="I39" s="24"/>
      <c r="J39" s="24"/>
    </row>
    <row r="40" spans="1:10" ht="15">
      <c r="A40" s="4"/>
      <c r="B40" s="7"/>
      <c r="C40" s="7"/>
      <c r="D40" s="7"/>
      <c r="E40" s="7"/>
      <c r="F40" s="7"/>
      <c r="G40" s="7"/>
      <c r="H40" s="24"/>
      <c r="I40" s="24"/>
      <c r="J40" s="24"/>
    </row>
    <row r="41" spans="1:10" ht="15">
      <c r="A41" s="4" t="s">
        <v>30</v>
      </c>
      <c r="B41" s="8">
        <v>230902580.22398582</v>
      </c>
      <c r="C41" s="8">
        <v>62203944.918551013</v>
      </c>
      <c r="D41" s="8">
        <v>5241504.4411734641</v>
      </c>
      <c r="E41" s="8">
        <v>26493005.962758478</v>
      </c>
      <c r="F41" s="8">
        <v>15014488.453531155</v>
      </c>
      <c r="G41" s="8">
        <v>339855523.99999994</v>
      </c>
      <c r="H41" s="25">
        <f>'[1]Datos generales'!$B$27</f>
        <v>339855524</v>
      </c>
      <c r="I41" s="25">
        <f>G41-H41</f>
        <v>0</v>
      </c>
      <c r="J41" s="24"/>
    </row>
    <row r="42" spans="1:10" ht="15">
      <c r="A42" s="4"/>
      <c r="B42" s="7"/>
      <c r="C42" s="7"/>
      <c r="D42" s="7"/>
      <c r="E42" s="7"/>
      <c r="F42" s="7"/>
      <c r="G42" s="7"/>
      <c r="H42" s="24"/>
      <c r="I42" s="24"/>
      <c r="J42" s="24"/>
    </row>
    <row r="43" spans="1:10" ht="15">
      <c r="A43" s="4" t="s">
        <v>31</v>
      </c>
      <c r="B43" s="8"/>
      <c r="C43" s="8"/>
      <c r="D43" s="8"/>
      <c r="E43" s="8"/>
      <c r="F43" s="8"/>
      <c r="G43" s="8"/>
      <c r="H43" s="24"/>
      <c r="I43" s="24"/>
      <c r="J43" s="24"/>
    </row>
    <row r="44" spans="1:10">
      <c r="A44" s="3" t="s">
        <v>32</v>
      </c>
      <c r="B44" s="8">
        <f>SUM('[1]VPobligaciones CSI 2.0'!$F$16:$F$17)</f>
        <v>3319676086.2191572</v>
      </c>
      <c r="C44" s="8">
        <f>'[1]VPobligaciones CSI 2.0'!$F$46</f>
        <v>703020017.46042299</v>
      </c>
      <c r="D44" s="8">
        <f>SUM('[1]VPobligaciones CSI 2.0'!$F$27:$F$31)</f>
        <v>55683452.498699725</v>
      </c>
      <c r="E44" s="8">
        <f>SUM('[1]VPobligaciones CSI 2.0'!$F$20:$F$24)</f>
        <v>477947946.72517252</v>
      </c>
      <c r="F44" s="8">
        <f>SUM('[1]VPobligaciones CSI 2.0'!$F$34:$F$38)</f>
        <v>96568378.115165547</v>
      </c>
      <c r="G44" s="8">
        <f>SUM(B44:F44)</f>
        <v>4652895881.0186176</v>
      </c>
      <c r="H44" s="25">
        <f>'[1]Balance CSI 2.0'!$B$39-G44</f>
        <v>0</v>
      </c>
      <c r="I44" s="24"/>
      <c r="J44" s="24"/>
    </row>
    <row r="45" spans="1:10">
      <c r="A45" s="3" t="s">
        <v>33</v>
      </c>
      <c r="B45" s="8">
        <f>SUM('[1]VPobligaciones CSI 2.0'!$D$16:$D$17,'[1]VPobligaciones CSI 2.0'!$H$16:$H$17)</f>
        <v>6727633456.8915386</v>
      </c>
      <c r="C45" s="8">
        <f>SUM('[1]VPobligaciones CSI 2.0'!$D$46,'[1]VPobligaciones CSI 2.0'!$H$46)</f>
        <v>2003672514.0523424</v>
      </c>
      <c r="D45" s="8">
        <f>SUM('[1]VPobligaciones CSI 2.0'!$D$27:$D$31,'[1]VPobligaciones CSI 2.0'!$H$27:$H$31)</f>
        <v>172391164.68822712</v>
      </c>
      <c r="E45" s="8">
        <f>SUM('[1]VPobligaciones CSI 2.0'!$D$20:$D$24,'[1]VPobligaciones CSI 2.0'!$H$20:$H$24)</f>
        <v>674847450.26477003</v>
      </c>
      <c r="F45" s="8">
        <f>SUM('[1]VPobligaciones CSI 2.0'!$D$34:$D$38,'[1]VPobligaciones CSI 2.0'!$D$44,'[1]VPobligaciones CSI 2.0'!$H$34:$H$38,'[1]VPobligaciones CSI 2.0'!$H$44)</f>
        <v>556760021.15067458</v>
      </c>
      <c r="G45" s="8">
        <f>SUM(B45:F45)</f>
        <v>10135304607.047554</v>
      </c>
      <c r="H45" s="25">
        <f>'[1]Balance CSI 2.0'!$B$40-G45</f>
        <v>0</v>
      </c>
      <c r="I45" s="24"/>
      <c r="J45" s="24"/>
    </row>
    <row r="46" spans="1:10">
      <c r="A46" s="3" t="s">
        <v>34</v>
      </c>
      <c r="B46" s="8">
        <f>SUM('[1]VPobligaciones CSI 2.0'!$J$16:$J$17)</f>
        <v>4732854605.6317463</v>
      </c>
      <c r="C46" s="8">
        <f>'[1]VPobligaciones CSI 2.0'!$J$46</f>
        <v>2086383854.4126203</v>
      </c>
      <c r="D46" s="8">
        <f>SUM('[1]VPobligaciones CSI 2.0'!$J$27:$J$31)</f>
        <v>817212122.55197597</v>
      </c>
      <c r="E46" s="8">
        <f>SUM('[1]VPobligaciones CSI 2.0'!$J$20:$J$24)</f>
        <v>801136998.08988142</v>
      </c>
      <c r="F46" s="8">
        <f>SUM('[1]VPobligaciones CSI 2.0'!$J$34:$J$38,'[1]VPobligaciones CSI 2.0'!$J$44)</f>
        <v>3291954085.1248035</v>
      </c>
      <c r="G46" s="8">
        <f>SUM(B46:F46)</f>
        <v>11729541665.811028</v>
      </c>
      <c r="H46" s="25">
        <f>'[1]Balance CSI 2.0'!$F$41-G46</f>
        <v>0</v>
      </c>
      <c r="I46" s="24"/>
      <c r="J46" s="24"/>
    </row>
    <row r="47" spans="1:10" ht="15">
      <c r="A47" s="4"/>
      <c r="B47" s="7"/>
      <c r="C47" s="7"/>
      <c r="D47" s="7"/>
      <c r="E47" s="7"/>
      <c r="F47" s="7"/>
      <c r="G47" s="7"/>
      <c r="H47" s="24"/>
      <c r="I47" s="24"/>
      <c r="J47" s="24"/>
    </row>
    <row r="48" spans="1:10" ht="30">
      <c r="A48" s="11" t="str">
        <f>"Valor presente de las contribuciones asociadas a los sueldos futuros de cotización "&amp;TEXT($G$63,"0.00%")</f>
        <v>Valor presente de las contribuciones asociadas a los sueldos futuros de cotización 3.00%</v>
      </c>
      <c r="B48" s="8"/>
      <c r="C48" s="8"/>
      <c r="D48" s="8"/>
      <c r="E48" s="8"/>
      <c r="F48" s="8"/>
      <c r="G48" s="8"/>
      <c r="H48" s="24"/>
      <c r="I48" s="24"/>
      <c r="J48" s="24"/>
    </row>
    <row r="49" spans="1:10">
      <c r="A49" s="3" t="s">
        <v>33</v>
      </c>
      <c r="B49" s="8">
        <v>1345623603.9401851</v>
      </c>
      <c r="C49" s="8">
        <v>362503946.29372108</v>
      </c>
      <c r="D49" s="8">
        <v>30545748.295053732</v>
      </c>
      <c r="E49" s="8">
        <v>154392446.06203255</v>
      </c>
      <c r="F49" s="8">
        <v>87499455.591012672</v>
      </c>
      <c r="G49" s="8">
        <v>1980565200.1820052</v>
      </c>
      <c r="H49" s="25">
        <f>SUM('[1]VPobligaciones CSI 2.0'!$D$51:$D$52,'[1]VPobligaciones CSI 2.0'!$F$51:$F$52,'[1]VPobligaciones CSI 2.0'!$H$51:$H$52,'[2]niv. aa. 2.0'!$AK$1,'[2]niv. aa. 2.0'!$AM$1)</f>
        <v>1980565200.1820054</v>
      </c>
      <c r="I49" s="26">
        <f>G49-H49</f>
        <v>0</v>
      </c>
      <c r="J49" s="24"/>
    </row>
    <row r="50" spans="1:10">
      <c r="A50" s="3" t="s">
        <v>34</v>
      </c>
      <c r="B50" s="8">
        <v>1676584612.5793402</v>
      </c>
      <c r="C50" s="8">
        <v>739088638.40436041</v>
      </c>
      <c r="D50" s="8">
        <v>289492364.34468055</v>
      </c>
      <c r="E50" s="8">
        <v>283797850.44890708</v>
      </c>
      <c r="F50" s="8">
        <v>1166154472.159457</v>
      </c>
      <c r="G50" s="8">
        <v>4155117937.9367456</v>
      </c>
      <c r="H50" s="25">
        <f>SUM('[1]VPobligaciones CSI 2.0'!$J$51:$J$52,'[2]niv. aa. 2.0'!$AO$1)</f>
        <v>4155117937.9367452</v>
      </c>
      <c r="I50" s="26">
        <f>G50-H50</f>
        <v>0</v>
      </c>
      <c r="J50" s="24"/>
    </row>
    <row r="51" spans="1:10" ht="15">
      <c r="A51" s="4"/>
      <c r="B51" s="7"/>
      <c r="C51" s="7"/>
      <c r="D51" s="7"/>
      <c r="E51" s="7"/>
      <c r="F51" s="7"/>
      <c r="G51" s="7"/>
      <c r="H51" s="24"/>
      <c r="I51" s="24"/>
      <c r="J51" s="24"/>
    </row>
    <row r="52" spans="1:10" ht="15">
      <c r="A52" s="4" t="s">
        <v>35</v>
      </c>
      <c r="B52" s="8"/>
      <c r="C52" s="8"/>
      <c r="D52" s="8"/>
      <c r="E52" s="8"/>
      <c r="F52" s="8"/>
      <c r="G52" s="8"/>
      <c r="H52" s="24"/>
      <c r="I52" s="24"/>
      <c r="J52" s="24"/>
    </row>
    <row r="53" spans="1:10">
      <c r="A53" s="3" t="s">
        <v>33</v>
      </c>
      <c r="B53" s="8">
        <v>1358234720.890084</v>
      </c>
      <c r="C53" s="8">
        <v>365901315.10333747</v>
      </c>
      <c r="D53" s="8">
        <v>30832021.516586952</v>
      </c>
      <c r="E53" s="8">
        <v>155839404.32567179</v>
      </c>
      <c r="F53" s="8">
        <v>88319496.101806059</v>
      </c>
      <c r="G53" s="8">
        <v>1999126957.9374866</v>
      </c>
      <c r="H53" s="25">
        <f>SUM('[2]niv. aa. 2.0'!$AL$1,'[2]niv. aa. 2.0'!$AN$1)</f>
        <v>1999126957.9374866</v>
      </c>
      <c r="I53" s="25">
        <f>G53-H53</f>
        <v>0</v>
      </c>
      <c r="J53" s="24"/>
    </row>
    <row r="54" spans="1:10">
      <c r="A54" s="3" t="s">
        <v>34</v>
      </c>
      <c r="B54" s="8">
        <v>2351880069.6564035</v>
      </c>
      <c r="C54" s="8">
        <v>1036779071.7693022</v>
      </c>
      <c r="D54" s="8">
        <v>406094220.90097147</v>
      </c>
      <c r="E54" s="8">
        <v>398106068.29753864</v>
      </c>
      <c r="F54" s="8">
        <v>1635858662.0886817</v>
      </c>
      <c r="G54" s="8">
        <v>5828718092.7128983</v>
      </c>
      <c r="H54" s="25">
        <f>'[2]niv. aa. 2.0'!$AP$1</f>
        <v>5828718092.7128973</v>
      </c>
      <c r="I54" s="25">
        <f>G54-H54</f>
        <v>0</v>
      </c>
      <c r="J54" s="24"/>
    </row>
    <row r="55" spans="1:10">
      <c r="A55" s="3" t="s">
        <v>36</v>
      </c>
      <c r="B55" s="8"/>
      <c r="C55" s="8"/>
      <c r="D55" s="8"/>
      <c r="E55" s="8"/>
      <c r="F55" s="8"/>
      <c r="G55" s="8">
        <v>0</v>
      </c>
      <c r="H55" s="24"/>
      <c r="I55" s="24"/>
      <c r="J55" s="24"/>
    </row>
    <row r="56" spans="1:10" ht="15">
      <c r="A56" s="4"/>
      <c r="B56" s="7"/>
      <c r="C56" s="7"/>
      <c r="D56" s="7"/>
      <c r="E56" s="7"/>
      <c r="F56" s="7"/>
      <c r="G56" s="7"/>
      <c r="H56" s="24"/>
      <c r="I56" s="24"/>
      <c r="J56" s="24"/>
    </row>
    <row r="57" spans="1:10" ht="15">
      <c r="A57" s="4" t="s">
        <v>37</v>
      </c>
      <c r="B57" s="8"/>
      <c r="C57" s="8"/>
      <c r="D57" s="8"/>
      <c r="E57" s="8"/>
      <c r="F57" s="8"/>
      <c r="G57" s="8"/>
      <c r="H57" s="24"/>
      <c r="I57" s="24"/>
      <c r="J57" s="24"/>
    </row>
    <row r="58" spans="1:10">
      <c r="A58" s="3" t="s">
        <v>33</v>
      </c>
      <c r="B58" s="8">
        <v>-7112548638.0564404</v>
      </c>
      <c r="C58" s="8">
        <v>-1916083325.197156</v>
      </c>
      <c r="D58" s="8">
        <v>-161455342.9341127</v>
      </c>
      <c r="E58" s="8">
        <v>-816070540.63947976</v>
      </c>
      <c r="F58" s="8">
        <v>-462494959.11949027</v>
      </c>
      <c r="G58" s="8">
        <v>-10468652805.94668</v>
      </c>
      <c r="H58" s="25">
        <f>'[1]Balance CSI 2.0'!$B$45-G58</f>
        <v>0</v>
      </c>
      <c r="I58" s="24"/>
      <c r="J58" s="24"/>
    </row>
    <row r="59" spans="1:10">
      <c r="A59" s="3" t="s">
        <v>34</v>
      </c>
      <c r="B59" s="8">
        <v>-704389923.39600277</v>
      </c>
      <c r="C59" s="8">
        <v>-310516144.23895764</v>
      </c>
      <c r="D59" s="8">
        <v>-121625537.30632401</v>
      </c>
      <c r="E59" s="8">
        <v>-119233079.34343576</v>
      </c>
      <c r="F59" s="8">
        <v>-489940950.87666512</v>
      </c>
      <c r="G59" s="8">
        <v>-1745705635.1613853</v>
      </c>
      <c r="H59" s="25">
        <f>('[1]Balance CSI 2.0'!$F$45-'[1]Balance CSI 2.0'!$B$45)-G59</f>
        <v>2.6226043701171875E-6</v>
      </c>
      <c r="I59" s="24"/>
      <c r="J59" s="24"/>
    </row>
    <row r="60" spans="1:10" ht="15">
      <c r="A60" s="4"/>
      <c r="B60" s="7"/>
      <c r="C60" s="7"/>
      <c r="D60" s="7"/>
      <c r="E60" s="7"/>
      <c r="F60" s="7"/>
      <c r="G60" s="7"/>
      <c r="H60" s="24"/>
      <c r="I60" s="24"/>
      <c r="J60" s="24"/>
    </row>
    <row r="61" spans="1:10" ht="15">
      <c r="A61" s="4" t="s">
        <v>38</v>
      </c>
      <c r="B61" s="8"/>
      <c r="C61" s="8"/>
      <c r="D61" s="8"/>
      <c r="E61" s="8"/>
      <c r="F61" s="8"/>
      <c r="G61" s="8"/>
      <c r="H61" s="24"/>
      <c r="I61" s="24"/>
      <c r="J61" s="24"/>
    </row>
    <row r="62" spans="1:10">
      <c r="A62" s="3" t="s">
        <v>39</v>
      </c>
      <c r="B62" s="18">
        <v>2021</v>
      </c>
      <c r="C62" s="18">
        <f>B62</f>
        <v>2021</v>
      </c>
      <c r="D62" s="18">
        <f>C62</f>
        <v>2021</v>
      </c>
      <c r="E62" s="18">
        <f>D62</f>
        <v>2021</v>
      </c>
      <c r="F62" s="18">
        <f>E62</f>
        <v>2021</v>
      </c>
      <c r="G62" s="18">
        <f>F62</f>
        <v>2021</v>
      </c>
      <c r="H62" s="24"/>
      <c r="I62" s="24"/>
      <c r="J62" s="24"/>
    </row>
    <row r="63" spans="1:10">
      <c r="A63" s="3" t="s">
        <v>40</v>
      </c>
      <c r="B63" s="19">
        <v>0.03</v>
      </c>
      <c r="C63" s="19">
        <v>0.03</v>
      </c>
      <c r="D63" s="19">
        <v>0.03</v>
      </c>
      <c r="E63" s="19">
        <v>0.03</v>
      </c>
      <c r="F63" s="19">
        <v>0.03</v>
      </c>
      <c r="G63" s="19">
        <v>0.03</v>
      </c>
      <c r="H63" s="24"/>
      <c r="I63" s="24"/>
      <c r="J63" s="24"/>
    </row>
    <row r="64" spans="1:10" ht="15">
      <c r="A64" s="4"/>
      <c r="B64" s="7"/>
      <c r="C64" s="7"/>
      <c r="D64" s="7"/>
      <c r="E64" s="7"/>
      <c r="F64" s="7"/>
      <c r="G64" s="20"/>
      <c r="H64" s="24"/>
      <c r="I64" s="24"/>
      <c r="J64" s="24"/>
    </row>
    <row r="65" spans="1:7" ht="15">
      <c r="A65" s="4" t="s">
        <v>41</v>
      </c>
      <c r="B65" s="8"/>
      <c r="C65" s="8"/>
      <c r="D65" s="8"/>
      <c r="E65" s="8"/>
      <c r="F65" s="8"/>
      <c r="G65" s="6"/>
    </row>
    <row r="66" spans="1:7">
      <c r="A66" s="3" t="s">
        <v>42</v>
      </c>
      <c r="B66" s="21">
        <f t="shared" ref="B66:E66" si="0">$G$66</f>
        <v>2019</v>
      </c>
      <c r="C66" s="21">
        <f t="shared" si="0"/>
        <v>2019</v>
      </c>
      <c r="D66" s="21">
        <f t="shared" si="0"/>
        <v>2019</v>
      </c>
      <c r="E66" s="21">
        <f t="shared" si="0"/>
        <v>2019</v>
      </c>
      <c r="F66" s="21">
        <f>$G$66</f>
        <v>2019</v>
      </c>
      <c r="G66" s="21">
        <v>2019</v>
      </c>
    </row>
    <row r="67" spans="1:7" ht="42.75">
      <c r="A67" s="17" t="s">
        <v>43</v>
      </c>
      <c r="B67" s="12" t="s">
        <v>44</v>
      </c>
      <c r="C67" s="12" t="s">
        <v>44</v>
      </c>
      <c r="D67" s="12" t="s">
        <v>44</v>
      </c>
      <c r="E67" s="12" t="s">
        <v>44</v>
      </c>
      <c r="F67" s="12" t="s">
        <v>44</v>
      </c>
      <c r="G67" s="12" t="s">
        <v>44</v>
      </c>
    </row>
    <row r="119" spans="1:1" ht="15">
      <c r="A119" s="2"/>
    </row>
    <row r="126" spans="1:1" ht="15">
      <c r="A126" s="2"/>
    </row>
    <row r="134" spans="1:1" ht="15">
      <c r="A134" s="2"/>
    </row>
    <row r="147" spans="1:1" ht="15">
      <c r="A147" s="2"/>
    </row>
  </sheetData>
  <mergeCells count="2">
    <mergeCell ref="A1:G1"/>
    <mergeCell ref="A3:G3"/>
  </mergeCells>
  <phoneticPr fontId="2" type="noConversion"/>
  <printOptions horizontalCentered="1"/>
  <pageMargins left="0.59055118110236215" right="0.59055118110236215" top="0.98425196850393704" bottom="0.59055118110236215" header="0.59055118110236215" footer="0"/>
  <pageSetup scale="48" orientation="portrait" r:id="rId1"/>
  <headerFooter alignWithMargins="0">
    <oddHeader>&amp;C&amp;"Helvetica LT Std Light,Normal"&amp;18Anexo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</vt:lpstr>
      <vt:lpstr>LDF!Área_de_impresión</vt:lpstr>
    </vt:vector>
  </TitlesOfParts>
  <Company>Valuaciones Actuariales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rdiaz</dc:creator>
  <cp:lastModifiedBy>jesus</cp:lastModifiedBy>
  <cp:lastPrinted>2021-07-20T18:33:34Z</cp:lastPrinted>
  <dcterms:created xsi:type="dcterms:W3CDTF">2006-05-13T19:47:04Z</dcterms:created>
  <dcterms:modified xsi:type="dcterms:W3CDTF">2021-07-20T19:10:04Z</dcterms:modified>
</cp:coreProperties>
</file>