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OPD SALUD\"/>
    </mc:Choice>
  </mc:AlternateContent>
  <xr:revisionPtr revIDLastSave="0" documentId="10_ncr:8100000_{AB1EFC23-0D5E-4A59-A2CC-91AD8F482B28}" xr6:coauthVersionLast="32" xr6:coauthVersionMax="36" xr10:uidLastSave="{00000000-0000-0000-0000-000000000000}"/>
  <bookViews>
    <workbookView xWindow="0" yWindow="0" windowWidth="28800" windowHeight="12435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6B'!$A$1:$I$28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4" l="1"/>
  <c r="B5" i="25" s="1"/>
  <c r="H25" i="25"/>
  <c r="E25" i="25"/>
  <c r="E24" i="25"/>
  <c r="H24" i="25" s="1"/>
  <c r="E23" i="25"/>
  <c r="H23" i="25" s="1"/>
  <c r="H22" i="25"/>
  <c r="E22" i="25"/>
  <c r="E21" i="25"/>
  <c r="H21" i="25" s="1"/>
  <c r="E20" i="25"/>
  <c r="H20" i="25" s="1"/>
  <c r="G18" i="25"/>
  <c r="F18" i="25"/>
  <c r="E18" i="25"/>
  <c r="D18" i="25"/>
  <c r="C18" i="25"/>
  <c r="H16" i="25"/>
  <c r="E16" i="25"/>
  <c r="E15" i="25"/>
  <c r="H15" i="25" s="1"/>
  <c r="E14" i="25"/>
  <c r="H14" i="25" s="1"/>
  <c r="H13" i="25"/>
  <c r="E13" i="25"/>
  <c r="E12" i="25"/>
  <c r="H12" i="25" s="1"/>
  <c r="E11" i="25"/>
  <c r="H11" i="25" s="1"/>
  <c r="G9" i="25"/>
  <c r="F9" i="25"/>
  <c r="E9" i="25"/>
  <c r="D9" i="25"/>
  <c r="C9" i="25"/>
  <c r="F156" i="24"/>
  <c r="I156" i="24" s="1"/>
  <c r="I155" i="24"/>
  <c r="F155" i="24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9" i="24" s="1"/>
  <c r="I149" i="24" s="1"/>
  <c r="F148" i="24"/>
  <c r="I148" i="24" s="1"/>
  <c r="F147" i="24"/>
  <c r="I147" i="24" s="1"/>
  <c r="F146" i="24"/>
  <c r="I146" i="24" s="1"/>
  <c r="H145" i="24"/>
  <c r="G145" i="24"/>
  <c r="E145" i="24"/>
  <c r="D145" i="24"/>
  <c r="D83" i="24" s="1"/>
  <c r="F144" i="24"/>
  <c r="I144" i="24" s="1"/>
  <c r="F143" i="24"/>
  <c r="I143" i="24" s="1"/>
  <c r="F142" i="24"/>
  <c r="F141" i="24"/>
  <c r="I141" i="24" s="1"/>
  <c r="I140" i="24"/>
  <c r="F140" i="24"/>
  <c r="F139" i="24"/>
  <c r="I139" i="24" s="1"/>
  <c r="F138" i="24"/>
  <c r="I138" i="24" s="1"/>
  <c r="I137" i="24"/>
  <c r="F137" i="24"/>
  <c r="H136" i="24"/>
  <c r="G136" i="24"/>
  <c r="E136" i="24"/>
  <c r="F136" i="24" s="1"/>
  <c r="I136" i="24" s="1"/>
  <c r="D136" i="24"/>
  <c r="F135" i="24"/>
  <c r="I135" i="24" s="1"/>
  <c r="F134" i="24"/>
  <c r="I134" i="24" s="1"/>
  <c r="I133" i="24"/>
  <c r="F133" i="24"/>
  <c r="H132" i="24"/>
  <c r="G132" i="24"/>
  <c r="E132" i="24"/>
  <c r="F132" i="24" s="1"/>
  <c r="I132" i="24" s="1"/>
  <c r="D132" i="24"/>
  <c r="F131" i="24"/>
  <c r="I131" i="24" s="1"/>
  <c r="F130" i="24"/>
  <c r="I130" i="24" s="1"/>
  <c r="I129" i="24"/>
  <c r="F129" i="24"/>
  <c r="F128" i="24"/>
  <c r="I128" i="24" s="1"/>
  <c r="F127" i="24"/>
  <c r="I127" i="24" s="1"/>
  <c r="I126" i="24"/>
  <c r="F126" i="24"/>
  <c r="F125" i="24"/>
  <c r="I125" i="24" s="1"/>
  <c r="F124" i="24"/>
  <c r="I124" i="24" s="1"/>
  <c r="I123" i="24"/>
  <c r="F123" i="24"/>
  <c r="H122" i="24"/>
  <c r="G122" i="24"/>
  <c r="E122" i="24"/>
  <c r="F122" i="24" s="1"/>
  <c r="I122" i="24" s="1"/>
  <c r="D122" i="24"/>
  <c r="F121" i="24"/>
  <c r="I121" i="24" s="1"/>
  <c r="F120" i="24"/>
  <c r="I120" i="24" s="1"/>
  <c r="I119" i="24"/>
  <c r="F119" i="24"/>
  <c r="F118" i="24"/>
  <c r="I118" i="24" s="1"/>
  <c r="F117" i="24"/>
  <c r="I117" i="24" s="1"/>
  <c r="I116" i="24"/>
  <c r="F116" i="24"/>
  <c r="F115" i="24"/>
  <c r="I115" i="24" s="1"/>
  <c r="F114" i="24"/>
  <c r="I114" i="24" s="1"/>
  <c r="I113" i="24"/>
  <c r="F113" i="24"/>
  <c r="H112" i="24"/>
  <c r="G112" i="24"/>
  <c r="F112" i="24"/>
  <c r="I112" i="24" s="1"/>
  <c r="E112" i="24"/>
  <c r="D112" i="24"/>
  <c r="F111" i="24"/>
  <c r="I111" i="24" s="1"/>
  <c r="F110" i="24"/>
  <c r="I110" i="24" s="1"/>
  <c r="I109" i="24"/>
  <c r="F109" i="24"/>
  <c r="F108" i="24"/>
  <c r="I108" i="24" s="1"/>
  <c r="F107" i="24"/>
  <c r="I107" i="24" s="1"/>
  <c r="I106" i="24"/>
  <c r="F106" i="24"/>
  <c r="F105" i="24"/>
  <c r="I105" i="24" s="1"/>
  <c r="F104" i="24"/>
  <c r="I104" i="24" s="1"/>
  <c r="I103" i="24"/>
  <c r="F103" i="24"/>
  <c r="H102" i="24"/>
  <c r="G102" i="24"/>
  <c r="E102" i="24"/>
  <c r="F102" i="24" s="1"/>
  <c r="I102" i="24" s="1"/>
  <c r="D102" i="24"/>
  <c r="F101" i="24"/>
  <c r="I101" i="24" s="1"/>
  <c r="F100" i="24"/>
  <c r="I100" i="24" s="1"/>
  <c r="I99" i="24"/>
  <c r="F99" i="24"/>
  <c r="F98" i="24"/>
  <c r="I98" i="24" s="1"/>
  <c r="F97" i="24"/>
  <c r="I97" i="24" s="1"/>
  <c r="I96" i="24"/>
  <c r="F96" i="24"/>
  <c r="F95" i="24"/>
  <c r="I95" i="24" s="1"/>
  <c r="F94" i="24"/>
  <c r="I94" i="24" s="1"/>
  <c r="I93" i="24"/>
  <c r="F93" i="24"/>
  <c r="H92" i="24"/>
  <c r="G92" i="24"/>
  <c r="E92" i="24"/>
  <c r="D92" i="24"/>
  <c r="F91" i="24"/>
  <c r="I91" i="24" s="1"/>
  <c r="F90" i="24"/>
  <c r="I90" i="24" s="1"/>
  <c r="I89" i="24"/>
  <c r="F89" i="24"/>
  <c r="F88" i="24"/>
  <c r="I88" i="24" s="1"/>
  <c r="F87" i="24"/>
  <c r="I87" i="24" s="1"/>
  <c r="I86" i="24"/>
  <c r="F86" i="24"/>
  <c r="F85" i="24"/>
  <c r="I85" i="24" s="1"/>
  <c r="H84" i="24"/>
  <c r="H83" i="24" s="1"/>
  <c r="G84" i="24"/>
  <c r="G83" i="24" s="1"/>
  <c r="E84" i="24"/>
  <c r="D84" i="24"/>
  <c r="F84" i="24" s="1"/>
  <c r="F81" i="24"/>
  <c r="I81" i="24" s="1"/>
  <c r="I80" i="24"/>
  <c r="F80" i="24"/>
  <c r="F79" i="24"/>
  <c r="I79" i="24" s="1"/>
  <c r="F78" i="24"/>
  <c r="I78" i="24" s="1"/>
  <c r="I77" i="24"/>
  <c r="F77" i="24"/>
  <c r="F76" i="24"/>
  <c r="I76" i="24" s="1"/>
  <c r="F75" i="24"/>
  <c r="I75" i="24" s="1"/>
  <c r="H74" i="24"/>
  <c r="G74" i="24"/>
  <c r="E74" i="24"/>
  <c r="D74" i="24"/>
  <c r="I73" i="24"/>
  <c r="F73" i="24"/>
  <c r="F72" i="24"/>
  <c r="I72" i="24" s="1"/>
  <c r="F71" i="24"/>
  <c r="I71" i="24" s="1"/>
  <c r="H70" i="24"/>
  <c r="G70" i="24"/>
  <c r="E70" i="24"/>
  <c r="D70" i="24"/>
  <c r="F70" i="24" s="1"/>
  <c r="I70" i="24" s="1"/>
  <c r="I69" i="24"/>
  <c r="F69" i="24"/>
  <c r="F68" i="24"/>
  <c r="F67" i="24"/>
  <c r="F66" i="24"/>
  <c r="F65" i="24"/>
  <c r="F64" i="24"/>
  <c r="F63" i="24"/>
  <c r="F62" i="24"/>
  <c r="H61" i="24"/>
  <c r="G61" i="24"/>
  <c r="F61" i="24"/>
  <c r="I61" i="24" s="1"/>
  <c r="E61" i="24"/>
  <c r="D61" i="24"/>
  <c r="F60" i="24"/>
  <c r="I60" i="24" s="1"/>
  <c r="F59" i="24"/>
  <c r="I59" i="24" s="1"/>
  <c r="F58" i="24"/>
  <c r="I58" i="24" s="1"/>
  <c r="H57" i="24"/>
  <c r="G57" i="24"/>
  <c r="F57" i="24"/>
  <c r="I57" i="24" s="1"/>
  <c r="E57" i="24"/>
  <c r="D57" i="24"/>
  <c r="F56" i="24"/>
  <c r="I56" i="24" s="1"/>
  <c r="I55" i="24"/>
  <c r="F55" i="24"/>
  <c r="F54" i="24"/>
  <c r="I54" i="24" s="1"/>
  <c r="F53" i="24"/>
  <c r="I53" i="24" s="1"/>
  <c r="F52" i="24"/>
  <c r="I52" i="24" s="1"/>
  <c r="F51" i="24"/>
  <c r="I51" i="24" s="1"/>
  <c r="F50" i="24"/>
  <c r="I50" i="24" s="1"/>
  <c r="F49" i="24"/>
  <c r="I49" i="24" s="1"/>
  <c r="F48" i="24"/>
  <c r="I48" i="24" s="1"/>
  <c r="H47" i="24"/>
  <c r="G47" i="24"/>
  <c r="F47" i="24"/>
  <c r="E47" i="24"/>
  <c r="D47" i="24"/>
  <c r="F46" i="24"/>
  <c r="I46" i="24" s="1"/>
  <c r="F45" i="24"/>
  <c r="I45" i="24" s="1"/>
  <c r="F44" i="24"/>
  <c r="I44" i="24" s="1"/>
  <c r="F43" i="24"/>
  <c r="I43" i="24" s="1"/>
  <c r="F42" i="24"/>
  <c r="I42" i="24" s="1"/>
  <c r="F41" i="24"/>
  <c r="I41" i="24" s="1"/>
  <c r="F40" i="24"/>
  <c r="I40" i="24" s="1"/>
  <c r="F39" i="24"/>
  <c r="I39" i="24" s="1"/>
  <c r="F38" i="24"/>
  <c r="I38" i="24" s="1"/>
  <c r="H37" i="24"/>
  <c r="G37" i="24"/>
  <c r="F37" i="24"/>
  <c r="I37" i="24" s="1"/>
  <c r="E37" i="24"/>
  <c r="D37" i="24"/>
  <c r="F36" i="24"/>
  <c r="I36" i="24" s="1"/>
  <c r="F35" i="24"/>
  <c r="I35" i="24" s="1"/>
  <c r="F34" i="24"/>
  <c r="I34" i="24" s="1"/>
  <c r="F33" i="24"/>
  <c r="I33" i="24" s="1"/>
  <c r="F32" i="24"/>
  <c r="I32" i="24" s="1"/>
  <c r="F31" i="24"/>
  <c r="I31" i="24" s="1"/>
  <c r="F30" i="24"/>
  <c r="I30" i="24" s="1"/>
  <c r="I29" i="24"/>
  <c r="F29" i="24"/>
  <c r="F28" i="24"/>
  <c r="I28" i="24" s="1"/>
  <c r="H27" i="24"/>
  <c r="G27" i="24"/>
  <c r="F27" i="24"/>
  <c r="I27" i="24" s="1"/>
  <c r="E27" i="24"/>
  <c r="D27" i="24"/>
  <c r="F26" i="24"/>
  <c r="I26" i="24" s="1"/>
  <c r="F25" i="24"/>
  <c r="I25" i="24" s="1"/>
  <c r="F24" i="24"/>
  <c r="I24" i="24" s="1"/>
  <c r="F23" i="24"/>
  <c r="I23" i="24" s="1"/>
  <c r="F22" i="24"/>
  <c r="I22" i="24" s="1"/>
  <c r="F21" i="24"/>
  <c r="I21" i="24" s="1"/>
  <c r="F20" i="24"/>
  <c r="I20" i="24" s="1"/>
  <c r="F19" i="24"/>
  <c r="I19" i="24" s="1"/>
  <c r="F18" i="24"/>
  <c r="I18" i="24" s="1"/>
  <c r="H17" i="24"/>
  <c r="G17" i="24"/>
  <c r="F17" i="24"/>
  <c r="I17" i="24" s="1"/>
  <c r="E17" i="24"/>
  <c r="D17" i="24"/>
  <c r="F16" i="24"/>
  <c r="I16" i="24" s="1"/>
  <c r="F15" i="24"/>
  <c r="I15" i="24" s="1"/>
  <c r="F14" i="24"/>
  <c r="I14" i="24" s="1"/>
  <c r="F13" i="24"/>
  <c r="I13" i="24" s="1"/>
  <c r="I12" i="24"/>
  <c r="F12" i="24"/>
  <c r="F11" i="24"/>
  <c r="I11" i="24" s="1"/>
  <c r="F10" i="24"/>
  <c r="I10" i="24" s="1"/>
  <c r="I9" i="24"/>
  <c r="H9" i="24"/>
  <c r="H8" i="24" s="1"/>
  <c r="H158" i="24" s="1"/>
  <c r="G9" i="24"/>
  <c r="E9" i="24"/>
  <c r="D9" i="24"/>
  <c r="F9" i="24" s="1"/>
  <c r="D8" i="24"/>
  <c r="H9" i="25" l="1"/>
  <c r="H18" i="25"/>
  <c r="C27" i="25"/>
  <c r="D27" i="25"/>
  <c r="E27" i="25"/>
  <c r="F27" i="25"/>
  <c r="G27" i="25"/>
  <c r="D158" i="24"/>
  <c r="F8" i="24"/>
  <c r="E83" i="24"/>
  <c r="F92" i="24"/>
  <c r="I92" i="24" s="1"/>
  <c r="G8" i="24"/>
  <c r="G158" i="24" s="1"/>
  <c r="F83" i="24"/>
  <c r="I83" i="24" s="1"/>
  <c r="E8" i="24"/>
  <c r="E158" i="24" s="1"/>
  <c r="I47" i="24"/>
  <c r="F74" i="24"/>
  <c r="I74" i="24" s="1"/>
  <c r="I84" i="24"/>
  <c r="F145" i="24"/>
  <c r="I145" i="24" s="1"/>
  <c r="F65" i="30"/>
  <c r="L65" i="30"/>
  <c r="E39" i="30"/>
  <c r="G39" i="30"/>
  <c r="F50" i="30"/>
  <c r="I18" i="30"/>
  <c r="H18" i="30"/>
  <c r="G18" i="30"/>
  <c r="F17" i="30"/>
  <c r="H27" i="25" l="1"/>
  <c r="I8" i="24"/>
  <c r="I158" i="24" s="1"/>
  <c r="F158" i="24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G77" i="19" l="1"/>
  <c r="D45" i="19"/>
  <c r="D60" i="19" s="1"/>
  <c r="G45" i="19"/>
  <c r="G57" i="19" s="1"/>
  <c r="G79" i="19" s="1"/>
  <c r="B4" i="2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E14" i="27" l="1"/>
  <c r="E12" i="27" s="1"/>
  <c r="E26" i="27"/>
  <c r="C24" i="27"/>
  <c r="H14" i="27"/>
  <c r="H12" i="27" s="1"/>
  <c r="E24" i="27" l="1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I11" i="26" s="1"/>
  <c r="H11" i="26"/>
  <c r="D30" i="26"/>
  <c r="E30" i="26"/>
  <c r="F30" i="26"/>
  <c r="G30" i="26"/>
  <c r="I30" i="26" s="1"/>
  <c r="H30" i="26"/>
  <c r="D41" i="26"/>
  <c r="E41" i="26"/>
  <c r="F41" i="26"/>
  <c r="I41" i="26" s="1"/>
  <c r="G41" i="26"/>
  <c r="H41" i="26"/>
  <c r="D48" i="26"/>
  <c r="E48" i="26"/>
  <c r="F48" i="26"/>
  <c r="G48" i="26"/>
  <c r="H48" i="26"/>
  <c r="D67" i="26"/>
  <c r="E67" i="26"/>
  <c r="F67" i="26"/>
  <c r="G67" i="26"/>
  <c r="H67" i="26"/>
  <c r="D78" i="26"/>
  <c r="E78" i="26"/>
  <c r="F78" i="26"/>
  <c r="G78" i="26"/>
  <c r="H78" i="26"/>
  <c r="H24" i="26"/>
  <c r="G24" i="26"/>
  <c r="E24" i="26"/>
  <c r="D24" i="26"/>
  <c r="I67" i="26" l="1"/>
  <c r="G61" i="26"/>
  <c r="G58" i="26" s="1"/>
  <c r="G47" i="26" s="1"/>
  <c r="H61" i="26"/>
  <c r="H58" i="26" s="1"/>
  <c r="H47" i="26" s="1"/>
  <c r="E61" i="26"/>
  <c r="E58" i="26" s="1"/>
  <c r="E47" i="26" s="1"/>
  <c r="G21" i="26"/>
  <c r="G10" i="26" s="1"/>
  <c r="H21" i="26"/>
  <c r="H10" i="26" s="1"/>
  <c r="E21" i="26"/>
  <c r="E10" i="26" s="1"/>
  <c r="D61" i="26"/>
  <c r="H21" i="27"/>
  <c r="H37" i="27" s="1"/>
  <c r="E37" i="27"/>
  <c r="F32" i="27"/>
  <c r="F35" i="27"/>
  <c r="D32" i="27"/>
  <c r="D35" i="27"/>
  <c r="E15" i="29"/>
  <c r="G32" i="27"/>
  <c r="I78" i="26"/>
  <c r="C32" i="27"/>
  <c r="E16" i="29"/>
  <c r="E62" i="29" s="1"/>
  <c r="E9" i="27"/>
  <c r="E35" i="27" s="1"/>
  <c r="I48" i="26"/>
  <c r="D16" i="29"/>
  <c r="D62" i="29" s="1"/>
  <c r="C16" i="29"/>
  <c r="C62" i="29" s="1"/>
  <c r="C15" i="29"/>
  <c r="C47" i="29" s="1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5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6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E18" i="30"/>
  <c r="J17" i="30"/>
  <c r="J16" i="30"/>
  <c r="J15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4" i="26"/>
  <c r="H87" i="26" s="1"/>
  <c r="F61" i="26"/>
  <c r="D58" i="26"/>
  <c r="D47" i="26" s="1"/>
  <c r="F24" i="26"/>
  <c r="D21" i="26"/>
  <c r="D10" i="26" s="1"/>
  <c r="G84" i="26"/>
  <c r="G87" i="26" s="1"/>
  <c r="E14" i="29"/>
  <c r="D15" i="29"/>
  <c r="D47" i="29" s="1"/>
  <c r="E84" i="26"/>
  <c r="E87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4" i="26"/>
  <c r="D87" i="26" s="1"/>
  <c r="I61" i="26"/>
  <c r="F58" i="26"/>
  <c r="I24" i="26"/>
  <c r="F21" i="26"/>
  <c r="H32" i="27"/>
  <c r="H35" i="27"/>
  <c r="G68" i="30"/>
  <c r="D14" i="29"/>
  <c r="J68" i="30"/>
  <c r="J43" i="30"/>
  <c r="I73" i="30"/>
  <c r="I83" i="30" s="1"/>
  <c r="H73" i="30"/>
  <c r="H83" i="30" s="1"/>
  <c r="C10" i="29"/>
  <c r="E73" i="30"/>
  <c r="E83" i="30" s="1"/>
  <c r="E9" i="29" l="1"/>
  <c r="E22" i="29" s="1"/>
  <c r="E23" i="29" s="1"/>
  <c r="E24" i="29" s="1"/>
  <c r="D9" i="29"/>
  <c r="D22" i="29" s="1"/>
  <c r="D23" i="29" s="1"/>
  <c r="D24" i="29" s="1"/>
  <c r="L73" i="30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4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4" i="21" s="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H20" i="21" l="1"/>
  <c r="G9" i="20"/>
  <c r="G20" i="20" s="1"/>
  <c r="F20" i="21"/>
  <c r="F87" i="26"/>
  <c r="I84" i="26"/>
  <c r="I87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G86" i="19" l="1"/>
  <c r="D20" i="20"/>
  <c r="F79" i="19"/>
  <c r="F86" i="19" s="1"/>
  <c r="E20" i="20"/>
  <c r="H18" i="20" l="1"/>
  <c r="H20" i="20" l="1"/>
  <c r="F11" i="30"/>
  <c r="G43" i="30"/>
  <c r="F19" i="30"/>
  <c r="F22" i="30"/>
  <c r="F40" i="30"/>
  <c r="F32" i="30"/>
  <c r="F25" i="30"/>
  <c r="F16" i="30"/>
  <c r="F41" i="30"/>
  <c r="F23" i="30"/>
  <c r="F31" i="30"/>
  <c r="F36" i="30"/>
  <c r="F13" i="30"/>
  <c r="F28" i="30"/>
  <c r="F38" i="30"/>
  <c r="F21" i="30"/>
  <c r="F14" i="30"/>
  <c r="F33" i="30"/>
  <c r="F26" i="30"/>
  <c r="F24" i="30"/>
  <c r="F15" i="30"/>
  <c r="F37" i="30"/>
  <c r="F29" i="30"/>
  <c r="F12" i="30"/>
  <c r="F34" i="30"/>
  <c r="F30" i="30"/>
  <c r="F20" i="30"/>
  <c r="F35" i="30"/>
  <c r="F27" i="30"/>
  <c r="F18" i="30" l="1"/>
  <c r="F39" i="30"/>
  <c r="G73" i="30"/>
  <c r="G83" i="30" s="1"/>
  <c r="F43" i="30"/>
  <c r="F73" i="30" l="1"/>
  <c r="F83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cont_011</author>
  </authors>
  <commentList>
    <comment ref="D58" authorId="0" shapeId="0" xr:uid="{00000000-0006-0000-0400-000002000000}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 xr:uid="{00000000-0006-0000-0400-000003000000}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<sst xmlns="http://schemas.openxmlformats.org/spreadsheetml/2006/main" count="642" uniqueCount="449">
  <si>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</si>
  <si>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</si>
  <si>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</si>
  <si>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</si>
  <si>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</si>
  <si>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</si>
  <si>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</si>
  <si>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</si>
  <si>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</si>
  <si>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</si>
  <si>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</si>
  <si>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</si>
  <si>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</si>
  <si>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</si>
  <si>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</si>
  <si>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</si>
  <si>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</si>
  <si>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</si>
  <si>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</si>
  <si>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</si>
  <si>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</si>
  <si>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</si>
  <si>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</si>
  <si>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</si>
  <si>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</si>
  <si>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</si>
  <si>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</si>
  <si>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</si>
  <si>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</si>
  <si>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</si>
  <si>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</si>
  <si>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</si>
  <si>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</si>
  <si>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</si>
  <si>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</si>
  <si>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</si>
  <si>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</si>
  <si>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</si>
  <si>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</si>
  <si>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</si>
  <si>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</si>
  <si>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</si>
  <si>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</si>
  <si>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</si>
  <si>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</si>
  <si>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</si>
  <si>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</si>
  <si>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</si>
  <si>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</si>
  <si>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</si>
  <si>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</si>
  <si>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</si>
  <si>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</si>
  <si>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</si>
  <si>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</si>
  <si>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</si>
  <si>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</si>
  <si>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</si>
  <si>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</si>
  <si>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</si>
  <si>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</si>
  <si>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</si>
  <si>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</si>
  <si>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</si>
  <si>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</si>
  <si>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</si>
  <si>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</si>
  <si>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</si>
  <si>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</si>
  <si>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</si>
  <si>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</si>
  <si>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</si>
  <si>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</si>
  <si>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</si>
  <si>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</si>
  <si>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</si>
  <si>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</si>
  <si>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</si>
  <si>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</si>
  <si>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</si>
  <si>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</si>
  <si>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</si>
  <si>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</si>
  <si>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</si>
  <si>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</si>
  <si>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</si>
  <si>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</si>
  <si>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</si>
  <si>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</si>
  <si>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</si>
  <si>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</si>
  <si>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</si>
  <si>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</si>
  <si>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</si>
  <si>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</si>
  <si>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</si>
  <si>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</si>
  <si>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</si>
  <si>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</si>
  <si>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</si>
  <si>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</si>
  <si>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</si>
  <si>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</si>
  <si>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</si>
  <si>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</si>
  <si>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</si>
  <si>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</si>
  <si>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</si>
  <si>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</si>
  <si>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</si>
  <si>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</si>
  <si>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</si>
  <si>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</si>
  <si>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</si>
  <si>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</si>
  <si>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</si>
  <si>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</si>
  <si>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</si>
  <si>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</si>
  <si>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</si>
  <si>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</si>
  <si>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</si>
  <si>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</si>
  <si>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</si>
  <si>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</si>
  <si>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</si>
  <si>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</si>
  <si>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</si>
  <si>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</si>
  <si>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</si>
  <si>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</si>
  <si>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</si>
  <si>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</si>
  <si>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</si>
  <si>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</si>
  <si>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</si>
  <si>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</si>
  <si>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</si>
  <si>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</si>
  <si>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</si>
  <si>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</si>
  <si>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</si>
  <si>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</si>
  <si>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</si>
  <si>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</si>
  <si>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</si>
  <si>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</si>
  <si>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</si>
  <si>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</si>
  <si>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</si>
  <si>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</si>
  <si>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</si>
  <si>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</si>
  <si>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</si>
  <si>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</si>
  <si>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</si>
  <si>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</si>
  <si>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</si>
  <si>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</si>
  <si>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</si>
  <si>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</si>
  <si>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</si>
  <si>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</si>
  <si>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</si>
  <si>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</si>
  <si>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</si>
  <si>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</si>
  <si>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</si>
  <si>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</si>
  <si>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</si>
  <si>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</si>
  <si>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</si>
  <si>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</si>
  <si>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</si>
  <si>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</si>
  <si>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</si>
  <si>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</si>
  <si>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</si>
  <si>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</si>
  <si>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</si>
  <si>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</si>
  <si>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</si>
  <si>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</si>
  <si>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</si>
  <si>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</si>
  <si>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</si>
  <si>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</si>
  <si>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</si>
  <si>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</si>
  <si>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</si>
  <si>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</si>
  <si>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</si>
  <si>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</si>
  <si>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</si>
  <si>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</si>
  <si>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</si>
  <si>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</si>
  <si>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</si>
  <si>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</si>
  <si>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</si>
  <si>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</si>
  <si>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</si>
  <si>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</si>
  <si>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</si>
  <si>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</si>
  <si>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</si>
  <si>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</si>
  <si>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</si>
  <si>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</si>
  <si>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</si>
  <si>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</si>
  <si>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</si>
  <si>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</si>
  <si>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</si>
  <si>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</si>
  <si>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</si>
  <si>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</si>
  <si>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</si>
  <si>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</si>
  <si>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</si>
  <si>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</si>
  <si>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</si>
  <si>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</si>
  <si>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</si>
  <si>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</si>
  <si>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</si>
  <si>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</si>
  <si>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</si>
  <si>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</si>
  <si>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</si>
  <si>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</si>
  <si>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</si>
  <si>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</si>
  <si>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</si>
  <si>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</si>
  <si>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</si>
  <si>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</si>
  <si>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</si>
  <si>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</si>
  <si>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</si>
  <si>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</si>
  <si>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</si>
  <si>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</si>
  <si>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</si>
  <si>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</si>
  <si>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</si>
  <si>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</si>
  <si>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</si>
  <si>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</si>
  <si>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</si>
  <si>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</si>
  <si>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</si>
  <si>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</si>
  <si>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</si>
  <si>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</si>
  <si>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</si>
  <si>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</si>
  <si>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</si>
  <si>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</si>
  <si>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</si>
  <si>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</si>
  <si>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</si>
  <si>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</si>
  <si>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</si>
  <si>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</si>
  <si>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</si>
  <si>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</si>
  <si>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</si>
  <si>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</si>
  <si>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</si>
  <si>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</si>
  <si>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</si>
  <si>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</si>
  <si>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</si>
  <si>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</si>
  <si>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</si>
  <si>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</si>
  <si>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</si>
  <si>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</si>
  <si>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</si>
  <si>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</si>
  <si>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</si>
  <si>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</si>
  <si>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</si>
  <si>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</si>
  <si>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</si>
  <si>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</si>
  <si>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</si>
  <si>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</si>
  <si>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</si>
  <si>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</si>
  <si>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</si>
  <si>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</si>
  <si>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</si>
  <si>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</si>
  <si>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</si>
  <si>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</si>
  <si>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</si>
  <si>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</si>
  <si>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</si>
  <si>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</si>
  <si>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</si>
  <si>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</si>
  <si>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</si>
  <si>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</si>
  <si>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</si>
  <si>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</si>
  <si>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</si>
  <si>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</si>
  <si>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</si>
  <si>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</si>
  <si>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</si>
  <si>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</si>
  <si>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</si>
  <si>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</si>
  <si>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</si>
  <si>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</si>
  <si>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</si>
  <si>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</si>
  <si>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</si>
  <si>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</si>
  <si>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</si>
  <si>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</si>
  <si>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</si>
  <si>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</si>
  <si>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</si>
  <si>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</si>
  <si>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</si>
  <si>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</si>
  <si>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</si>
  <si>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</si>
  <si>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</si>
  <si>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</si>
  <si>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</si>
  <si>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</si>
  <si>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</si>
  <si>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</si>
  <si>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</si>
  <si>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</si>
  <si>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</si>
  <si>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</si>
  <si>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</si>
  <si>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</si>
  <si>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</si>
  <si>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</si>
  <si>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</si>
  <si>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</si>
  <si>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</si>
  <si>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</si>
  <si>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</si>
  <si>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</si>
  <si>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</si>
  <si>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</si>
  <si>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</si>
  <si>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</si>
  <si>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</si>
  <si>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</si>
  <si>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</si>
  <si>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</si>
  <si>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</si>
  <si>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</si>
  <si>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</si>
  <si>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</si>
  <si>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</si>
  <si>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</si>
  <si>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</si>
  <si>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</si>
  <si>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</si>
  <si>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</si>
  <si>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</si>
  <si>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</si>
  <si>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</si>
  <si>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</si>
  <si>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</si>
  <si>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</si>
  <si>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</si>
  <si>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</si>
  <si>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</si>
  <si>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</si>
  <si>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</si>
  <si>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</si>
  <si>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</si>
  <si>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</si>
  <si>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</si>
  <si>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</si>
  <si>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</si>
  <si>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</si>
  <si>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</si>
  <si>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</si>
  <si>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</si>
  <si>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</si>
  <si>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</si>
  <si>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</si>
  <si>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</si>
  <si>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</si>
  <si>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</si>
  <si>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</si>
  <si>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</si>
  <si>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</si>
  <si>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</si>
  <si>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</si>
  <si>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</si>
  <si>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</si>
  <si>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</si>
  <si>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</si>
  <si>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</si>
  <si>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</si>
  <si>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</si>
  <si>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</si>
  <si>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</si>
  <si>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</si>
  <si>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</si>
  <si>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</si>
  <si>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</si>
  <si>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</si>
  <si>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</si>
  <si>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</si>
  <si>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</si>
  <si>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</si>
  <si>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</si>
  <si>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</si>
  <si>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</si>
  <si>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</si>
  <si>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</si>
  <si>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</si>
  <si>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</si>
  <si>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</si>
  <si>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</si>
  <si>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</si>
  <si>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</si>
  <si>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</si>
  <si>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</si>
  <si>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</si>
  <si>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</si>
  <si>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</si>
  <si>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</si>
  <si>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</si>
  <si>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</si>
  <si>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</si>
  <si>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</si>
  <si>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</si>
  <si>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2019 ( e )</t>
  </si>
  <si>
    <t>2020 (d)</t>
  </si>
  <si>
    <t>al 31 de diciembre de 2019 (d)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</si>
  <si>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</si>
  <si>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</si>
  <si>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
(m = g – l)</t>
  </si>
  <si>
    <t>Al 31 de diciembre de 2020 y al 31 de diciembre de 2019 (b)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</si>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</sst>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9"/>
      <color indexed="81"/>
      <name val="Tahoma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2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justify" vertical="center" wrapText="1"/>
    </xf>
    <xf numFmtId="0" fontId="12" fillId="0" borderId="0" xfId="0" applyFont="1"/>
    <xf numFmtId="4" fontId="0" fillId="0" borderId="0" xfId="0" applyNumberFormat="1"/>
    <xf numFmtId="3" fontId="24" fillId="4" borderId="24" xfId="0" applyNumberFormat="1" applyFont="1" applyFill="1" applyBorder="1" applyAlignment="1">
      <alignment horizontal="right" vertical="center" wrapText="1"/>
    </xf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view="pageBreakPreview" zoomScale="190" zoomScaleNormal="175" zoomScaleSheetLayoutView="190" workbookViewId="0">
      <selection activeCell="F87" sqref="F87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1" t="s">
        <v>176</v>
      </c>
      <c r="C1" s="162"/>
      <c r="D1" s="162"/>
      <c r="E1" s="162"/>
      <c r="F1" s="162"/>
      <c r="G1" s="163"/>
    </row>
    <row r="2" spans="2:7" ht="12" customHeight="1" x14ac:dyDescent="0.25">
      <c r="B2" s="164" t="s">
        <v>305</v>
      </c>
      <c r="C2" s="165"/>
      <c r="D2" s="165"/>
      <c r="E2" s="165"/>
      <c r="F2" s="165"/>
      <c r="G2" s="166"/>
    </row>
    <row r="3" spans="2:7" ht="12" customHeight="1" x14ac:dyDescent="0.25">
      <c r="B3" s="164" t="s">
        <v>447</v>
      </c>
      <c r="C3" s="165"/>
      <c r="D3" s="165"/>
      <c r="E3" s="165"/>
      <c r="F3" s="165"/>
      <c r="G3" s="166"/>
    </row>
    <row r="4" spans="2:7" ht="12" customHeight="1" thickBot="1" x14ac:dyDescent="0.3">
      <c r="B4" s="167" t="s">
        <v>0</v>
      </c>
      <c r="C4" s="168"/>
      <c r="D4" s="168"/>
      <c r="E4" s="168"/>
      <c r="F4" s="168"/>
      <c r="G4" s="169"/>
    </row>
    <row r="5" spans="2:7" ht="16.5" customHeight="1" thickBot="1" x14ac:dyDescent="0.3">
      <c r="B5" s="78" t="s">
        <v>175</v>
      </c>
      <c r="C5" s="53" t="s">
        <v>442</v>
      </c>
      <c r="D5" s="53" t="s">
        <v>441</v>
      </c>
      <c r="E5" s="77" t="s">
        <v>304</v>
      </c>
      <c r="F5" s="53" t="s">
        <v>442</v>
      </c>
      <c r="G5" s="53" t="s">
        <v>441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836054828</v>
      </c>
      <c r="D8" s="67">
        <f>SUM(D9:D15)</f>
        <v>579664035</v>
      </c>
      <c r="E8" s="64" t="s">
        <v>298</v>
      </c>
      <c r="F8" s="67">
        <f>SUM(F9:F17)</f>
        <v>335412878</v>
      </c>
      <c r="G8" s="67">
        <f>SUM(G9:G17)</f>
        <v>422760049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45490726</v>
      </c>
      <c r="G9" s="65">
        <v>74258225</v>
      </c>
    </row>
    <row r="10" spans="2:7" ht="11.25" customHeight="1" x14ac:dyDescent="0.25">
      <c r="B10" s="66" t="s">
        <v>295</v>
      </c>
      <c r="C10" s="65">
        <v>836054828</v>
      </c>
      <c r="D10" s="65">
        <v>579664035</v>
      </c>
      <c r="E10" s="64" t="s">
        <v>294</v>
      </c>
      <c r="F10" s="65">
        <v>217376668</v>
      </c>
      <c r="G10" s="65">
        <v>254505846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7668181</v>
      </c>
      <c r="G11" s="65">
        <v>0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88900</v>
      </c>
      <c r="G13" s="65">
        <v>409672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61814300</v>
      </c>
      <c r="G15" s="65">
        <v>76245649</v>
      </c>
    </row>
    <row r="16" spans="2:7" ht="11.25" customHeight="1" x14ac:dyDescent="0.25">
      <c r="B16" s="72" t="s">
        <v>283</v>
      </c>
      <c r="C16" s="67">
        <f>SUM(C17:C23)</f>
        <v>11881191</v>
      </c>
      <c r="D16" s="67">
        <f>SUM(D17:D23)</f>
        <v>8821624</v>
      </c>
      <c r="E16" s="64" t="s">
        <v>282</v>
      </c>
      <c r="F16" s="65">
        <v>181171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2792932</v>
      </c>
      <c r="G17" s="65">
        <v>17159486</v>
      </c>
    </row>
    <row r="18" spans="2:7" ht="11.25" customHeight="1" x14ac:dyDescent="0.25">
      <c r="B18" s="66" t="s">
        <v>279</v>
      </c>
      <c r="C18" s="65">
        <v>7677338</v>
      </c>
      <c r="D18" s="65">
        <v>5141107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3293386</v>
      </c>
      <c r="D19" s="65">
        <v>2789408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145796</v>
      </c>
      <c r="D21" s="65">
        <v>112679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764671</v>
      </c>
      <c r="D23" s="65">
        <v>778430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18159800</v>
      </c>
      <c r="G37" s="67">
        <f>SUM(G38:G40)</f>
        <v>20030981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18159800</v>
      </c>
      <c r="G40" s="65">
        <v>20030981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4563831</v>
      </c>
      <c r="G41" s="67">
        <f>SUM(G42:G44)</f>
        <v>4569411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3742206</v>
      </c>
      <c r="G42" s="65">
        <v>3788627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821625</v>
      </c>
      <c r="G44" s="65">
        <v>780784</v>
      </c>
    </row>
    <row r="45" spans="2:7" ht="11.25" customHeight="1" x14ac:dyDescent="0.25">
      <c r="B45" s="75" t="s">
        <v>225</v>
      </c>
      <c r="C45" s="73">
        <f>+C8+C16+C24+C30+C36+C37+C40</f>
        <v>847936019</v>
      </c>
      <c r="D45" s="73">
        <f>+D8+D16+D24+D30+D36+D37+D40</f>
        <v>588485659</v>
      </c>
      <c r="E45" s="74" t="s">
        <v>224</v>
      </c>
      <c r="F45" s="73">
        <f>+F41+F37+F30+F26+F25+F22+F18+F8</f>
        <v>358136509</v>
      </c>
      <c r="G45" s="73">
        <f>+G41+G37+G30+G26+G25+G22+G18+G8</f>
        <v>447360441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2591235629</v>
      </c>
      <c r="D50" s="65">
        <v>2472561830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818725706</v>
      </c>
      <c r="D51" s="65">
        <v>768302517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240061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358136509</v>
      </c>
      <c r="G57" s="67">
        <f>+G55+G45</f>
        <v>447360441</v>
      </c>
    </row>
    <row r="58" spans="2:7" ht="11.25" customHeight="1" x14ac:dyDescent="0.25">
      <c r="B58" s="69" t="s">
        <v>204</v>
      </c>
      <c r="C58" s="67">
        <f>SUM(C48:C57)</f>
        <v>3410201396</v>
      </c>
      <c r="D58" s="67">
        <f>SUM(D48:D57)</f>
        <v>3241104408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4258137415</v>
      </c>
      <c r="D60" s="67">
        <f>+D45+D58</f>
        <v>3829590067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3900000906</v>
      </c>
      <c r="G66" s="67">
        <f>SUM(G67:G71)</f>
        <v>3382229626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625738894</v>
      </c>
      <c r="G67" s="65">
        <v>240682102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735996627</v>
      </c>
      <c r="G68" s="65">
        <v>603282139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3900000906</v>
      </c>
      <c r="G77" s="67">
        <f>+G73+G66+G61</f>
        <v>3382229626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4258137415</v>
      </c>
      <c r="G79" s="67">
        <f>+G77+G57</f>
        <v>3829590067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48"/>
    </row>
    <row r="82" spans="2:7" ht="11.25" customHeight="1" x14ac:dyDescent="0.25">
      <c r="B82" s="66"/>
      <c r="C82" s="65"/>
      <c r="D82" s="65"/>
      <c r="E82" s="64"/>
      <c r="F82" s="64"/>
      <c r="G82" s="148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zoomScale="160" zoomScaleNormal="170" zoomScaleSheetLayoutView="160" workbookViewId="0"/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4" t="s">
        <v>176</v>
      </c>
      <c r="C2" s="185"/>
      <c r="D2" s="185"/>
      <c r="E2" s="185"/>
      <c r="F2" s="185"/>
      <c r="G2" s="185"/>
      <c r="H2" s="185"/>
      <c r="I2" s="185"/>
      <c r="J2" s="186"/>
    </row>
    <row r="3" spans="2:10" x14ac:dyDescent="0.25">
      <c r="B3" s="187" t="s">
        <v>351</v>
      </c>
      <c r="C3" s="188"/>
      <c r="D3" s="188"/>
      <c r="E3" s="188"/>
      <c r="F3" s="188"/>
      <c r="G3" s="188"/>
      <c r="H3" s="188"/>
      <c r="I3" s="188"/>
      <c r="J3" s="189"/>
    </row>
    <row r="4" spans="2:10" x14ac:dyDescent="0.25">
      <c r="B4" s="187" t="s">
        <v>448</v>
      </c>
      <c r="C4" s="188"/>
      <c r="D4" s="188"/>
      <c r="E4" s="188"/>
      <c r="F4" s="188"/>
      <c r="G4" s="188"/>
      <c r="H4" s="188"/>
      <c r="I4" s="188"/>
      <c r="J4" s="189"/>
    </row>
    <row r="5" spans="2:10" ht="15.75" thickBot="1" x14ac:dyDescent="0.3">
      <c r="B5" s="190" t="s">
        <v>0</v>
      </c>
      <c r="C5" s="191"/>
      <c r="D5" s="191"/>
      <c r="E5" s="191"/>
      <c r="F5" s="191"/>
      <c r="G5" s="191"/>
      <c r="H5" s="191"/>
      <c r="I5" s="191"/>
      <c r="J5" s="192"/>
    </row>
    <row r="6" spans="2:10" ht="16.5" x14ac:dyDescent="0.25">
      <c r="B6" s="193" t="s">
        <v>350</v>
      </c>
      <c r="C6" s="194"/>
      <c r="D6" s="84" t="s">
        <v>349</v>
      </c>
      <c r="E6" s="170" t="s">
        <v>348</v>
      </c>
      <c r="F6" s="170" t="s">
        <v>347</v>
      </c>
      <c r="G6" s="170" t="s">
        <v>346</v>
      </c>
      <c r="H6" s="84" t="s">
        <v>345</v>
      </c>
      <c r="I6" s="170" t="s">
        <v>344</v>
      </c>
      <c r="J6" s="170" t="s">
        <v>343</v>
      </c>
    </row>
    <row r="7" spans="2:10" ht="25.5" thickBot="1" x14ac:dyDescent="0.3">
      <c r="B7" s="195"/>
      <c r="C7" s="196"/>
      <c r="D7" s="83" t="s">
        <v>443</v>
      </c>
      <c r="E7" s="172"/>
      <c r="F7" s="172"/>
      <c r="G7" s="172"/>
      <c r="H7" s="83" t="s">
        <v>342</v>
      </c>
      <c r="I7" s="172"/>
      <c r="J7" s="172"/>
    </row>
    <row r="8" spans="2:10" x14ac:dyDescent="0.25">
      <c r="B8" s="182"/>
      <c r="C8" s="183"/>
      <c r="D8" s="68"/>
      <c r="E8" s="68"/>
      <c r="F8" s="68"/>
      <c r="G8" s="68"/>
      <c r="H8" s="68"/>
      <c r="I8" s="68"/>
      <c r="J8" s="68"/>
    </row>
    <row r="9" spans="2:10" x14ac:dyDescent="0.25">
      <c r="B9" s="173" t="s">
        <v>341</v>
      </c>
      <c r="C9" s="174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73" t="s">
        <v>340</v>
      </c>
      <c r="C10" s="174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73" t="s">
        <v>336</v>
      </c>
      <c r="C14" s="174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73" t="s">
        <v>332</v>
      </c>
      <c r="C18" s="174"/>
      <c r="D18" s="89">
        <v>447360441</v>
      </c>
      <c r="E18" s="89">
        <v>4176165375</v>
      </c>
      <c r="F18" s="89">
        <v>4265389307</v>
      </c>
      <c r="G18" s="89">
        <v>0</v>
      </c>
      <c r="H18" s="89">
        <f>D18+E18-F18+G18</f>
        <v>358136509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73" t="s">
        <v>331</v>
      </c>
      <c r="C20" s="174"/>
      <c r="D20" s="76">
        <f>+D9+D18</f>
        <v>447360441</v>
      </c>
      <c r="E20" s="76">
        <f>+E9+E18</f>
        <v>4176165375</v>
      </c>
      <c r="F20" s="76">
        <f>+F9+F18</f>
        <v>4265389307</v>
      </c>
      <c r="G20" s="76">
        <f>+G9+G18</f>
        <v>0</v>
      </c>
      <c r="H20" s="76">
        <f>+H9+H18</f>
        <v>358136509</v>
      </c>
      <c r="I20" s="76">
        <v>0</v>
      </c>
      <c r="J20" s="76">
        <v>0</v>
      </c>
    </row>
    <row r="21" spans="2:13" x14ac:dyDescent="0.25">
      <c r="B21" s="173"/>
      <c r="C21" s="174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73" t="s">
        <v>330</v>
      </c>
      <c r="C22" s="174"/>
      <c r="D22" s="76"/>
      <c r="E22" s="76"/>
      <c r="F22" s="76"/>
      <c r="G22" s="76"/>
      <c r="H22" s="76"/>
      <c r="I22" s="76"/>
      <c r="J22" s="76"/>
    </row>
    <row r="23" spans="2:13" x14ac:dyDescent="0.25">
      <c r="B23" s="175" t="s">
        <v>329</v>
      </c>
      <c r="C23" s="176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5" t="s">
        <v>328</v>
      </c>
      <c r="C24" s="176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5" t="s">
        <v>327</v>
      </c>
      <c r="C25" s="176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0"/>
      <c r="C26" s="181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73" t="s">
        <v>326</v>
      </c>
      <c r="C27" s="174"/>
      <c r="D27" s="89"/>
      <c r="E27" s="89"/>
      <c r="F27" s="89"/>
      <c r="G27" s="89"/>
      <c r="H27" s="89"/>
      <c r="I27" s="89"/>
      <c r="J27" s="89"/>
    </row>
    <row r="28" spans="2:13" x14ac:dyDescent="0.25">
      <c r="B28" s="175" t="s">
        <v>325</v>
      </c>
      <c r="C28" s="176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5" t="s">
        <v>324</v>
      </c>
      <c r="C29" s="176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5" t="s">
        <v>323</v>
      </c>
      <c r="C30" s="176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7"/>
      <c r="C31" s="178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79" t="s">
        <v>322</v>
      </c>
      <c r="C33" s="179"/>
      <c r="D33" s="179"/>
      <c r="E33" s="179"/>
      <c r="F33" s="179"/>
      <c r="G33" s="179"/>
      <c r="H33" s="179"/>
      <c r="I33" s="179"/>
      <c r="J33" s="179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79" t="s">
        <v>321</v>
      </c>
      <c r="C35" s="179"/>
      <c r="D35" s="179"/>
      <c r="E35" s="179"/>
      <c r="F35" s="179"/>
      <c r="G35" s="179"/>
      <c r="H35" s="179"/>
      <c r="I35" s="179"/>
      <c r="J35" s="179"/>
    </row>
    <row r="36" spans="2:10" ht="15.75" thickBot="1" x14ac:dyDescent="0.3"/>
    <row r="37" spans="2:10" x14ac:dyDescent="0.25">
      <c r="B37" s="170" t="s">
        <v>320</v>
      </c>
      <c r="C37" s="85" t="s">
        <v>319</v>
      </c>
      <c r="D37" s="85" t="s">
        <v>318</v>
      </c>
      <c r="E37" s="85" t="s">
        <v>317</v>
      </c>
      <c r="F37" s="170" t="s">
        <v>316</v>
      </c>
      <c r="G37" s="85" t="s">
        <v>315</v>
      </c>
    </row>
    <row r="38" spans="2:10" x14ac:dyDescent="0.25">
      <c r="B38" s="171"/>
      <c r="C38" s="84" t="s">
        <v>314</v>
      </c>
      <c r="D38" s="84" t="s">
        <v>313</v>
      </c>
      <c r="E38" s="84" t="s">
        <v>312</v>
      </c>
      <c r="F38" s="171"/>
      <c r="G38" s="84" t="s">
        <v>311</v>
      </c>
    </row>
    <row r="39" spans="2:10" ht="15.75" thickBot="1" x14ac:dyDescent="0.3">
      <c r="B39" s="172"/>
      <c r="C39" s="82"/>
      <c r="D39" s="83" t="s">
        <v>310</v>
      </c>
      <c r="E39" s="82"/>
      <c r="F39" s="172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zoomScale="130" zoomScaleNormal="120" zoomScaleSheetLayoutView="130" workbookViewId="0">
      <selection activeCell="L23" sqref="L23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1" t="s">
        <v>176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x14ac:dyDescent="0.25">
      <c r="B3" s="164" t="s">
        <v>371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2:12" x14ac:dyDescent="0.25">
      <c r="B4" s="164" t="str">
        <f>+'FORMATO 2'!B4:J4</f>
        <v>Del 1 de enero al 31 de diciembre de 2020 (b)</v>
      </c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2:12" ht="15.75" thickBot="1" x14ac:dyDescent="0.3">
      <c r="B5" s="167" t="s">
        <v>0</v>
      </c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444</v>
      </c>
      <c r="K6" s="53" t="s">
        <v>445</v>
      </c>
      <c r="L6" s="53" t="s">
        <v>446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8"/>
  <sheetViews>
    <sheetView view="pageBreakPreview" zoomScale="130" zoomScaleNormal="175" zoomScaleSheetLayoutView="130" workbookViewId="0">
      <selection activeCell="D15" sqref="D15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97" t="s">
        <v>176</v>
      </c>
      <c r="C2" s="198"/>
      <c r="D2" s="198"/>
      <c r="E2" s="199"/>
    </row>
    <row r="3" spans="2:5" x14ac:dyDescent="0.25">
      <c r="B3" s="200" t="s">
        <v>1</v>
      </c>
      <c r="C3" s="201"/>
      <c r="D3" s="201"/>
      <c r="E3" s="202"/>
    </row>
    <row r="4" spans="2:5" x14ac:dyDescent="0.25">
      <c r="B4" s="200" t="str">
        <f>+'FORMATO 2'!B4:J4</f>
        <v>Del 1 de enero al 31 de diciembre de 2020 (b)</v>
      </c>
      <c r="C4" s="201"/>
      <c r="D4" s="201"/>
      <c r="E4" s="202"/>
    </row>
    <row r="5" spans="2:5" ht="15.75" thickBot="1" x14ac:dyDescent="0.3">
      <c r="B5" s="203" t="s">
        <v>0</v>
      </c>
      <c r="C5" s="204"/>
      <c r="D5" s="204"/>
      <c r="E5" s="205"/>
    </row>
    <row r="6" spans="2:5" x14ac:dyDescent="0.25">
      <c r="B6" s="206" t="s">
        <v>177</v>
      </c>
      <c r="C6" s="112" t="s">
        <v>2</v>
      </c>
      <c r="D6" s="208" t="s">
        <v>3</v>
      </c>
      <c r="E6" s="54" t="s">
        <v>4</v>
      </c>
    </row>
    <row r="7" spans="2:5" ht="15.75" thickBot="1" x14ac:dyDescent="0.3">
      <c r="B7" s="207"/>
      <c r="C7" s="113" t="s">
        <v>178</v>
      </c>
      <c r="D7" s="209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2059977361</v>
      </c>
      <c r="D9" s="30">
        <f t="shared" ref="D9:E9" si="0">+D10+D11+D12</f>
        <v>4399299105</v>
      </c>
      <c r="E9" s="30">
        <f t="shared" si="0"/>
        <v>4399299105</v>
      </c>
    </row>
    <row r="10" spans="2:5" ht="12.75" customHeight="1" x14ac:dyDescent="0.25">
      <c r="B10" s="46" t="s">
        <v>7</v>
      </c>
      <c r="C10" s="30">
        <f>+'FORMATO 5'!E43</f>
        <v>292005722</v>
      </c>
      <c r="D10" s="31">
        <f>+'FORMATO 5'!H43</f>
        <v>1422267252</v>
      </c>
      <c r="E10" s="31">
        <f>+'FORMATO 5'!I43</f>
        <v>1422267252</v>
      </c>
    </row>
    <row r="11" spans="2:5" ht="12.75" customHeight="1" x14ac:dyDescent="0.25">
      <c r="B11" s="46" t="s">
        <v>8</v>
      </c>
      <c r="C11" s="30">
        <f>+'FORMATO 5'!E68</f>
        <v>1767971639</v>
      </c>
      <c r="D11" s="31">
        <f>+'FORMATO 5'!H68</f>
        <v>2977031853</v>
      </c>
      <c r="E11" s="31">
        <f>+'FORMATO 5'!I68</f>
        <v>2977031853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2059977361</v>
      </c>
      <c r="D14" s="30">
        <f t="shared" ref="D14:E14" si="1">SUM(D15:D16)</f>
        <v>3942657199</v>
      </c>
      <c r="E14" s="30">
        <f t="shared" si="1"/>
        <v>3680199270</v>
      </c>
    </row>
    <row r="15" spans="2:5" ht="12.75" customHeight="1" x14ac:dyDescent="0.25">
      <c r="B15" s="46" t="s">
        <v>11</v>
      </c>
      <c r="C15" s="30">
        <f>'FORMATO 6A'!D8</f>
        <v>292005722</v>
      </c>
      <c r="D15" s="31">
        <f>'FORMATO 6A'!G8</f>
        <v>1402376011</v>
      </c>
      <c r="E15" s="31">
        <f>'FORMATO 6A'!H8</f>
        <v>1234841362</v>
      </c>
    </row>
    <row r="16" spans="2:5" ht="12.75" customHeight="1" x14ac:dyDescent="0.25">
      <c r="B16" s="46" t="s">
        <v>12</v>
      </c>
      <c r="C16" s="30">
        <f>'FORMATO 6A'!D83</f>
        <v>1767971639</v>
      </c>
      <c r="D16" s="31">
        <f>'FORMATO 6A'!G83</f>
        <v>2540281188</v>
      </c>
      <c r="E16" s="31">
        <f>'FORMATO 6A'!H83</f>
        <v>2445357908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456641906</v>
      </c>
      <c r="E22" s="30">
        <f t="shared" si="3"/>
        <v>719099835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456641906</v>
      </c>
      <c r="E23" s="30">
        <f t="shared" si="4"/>
        <v>719099835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456641906</v>
      </c>
      <c r="E24" s="30">
        <f t="shared" si="5"/>
        <v>719099835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6" t="s">
        <v>19</v>
      </c>
      <c r="C27" s="208" t="s">
        <v>20</v>
      </c>
      <c r="D27" s="210" t="s">
        <v>3</v>
      </c>
      <c r="E27" s="120" t="s">
        <v>4</v>
      </c>
    </row>
    <row r="28" spans="2:5" ht="12.75" customHeight="1" thickBot="1" x14ac:dyDescent="0.3">
      <c r="B28" s="207"/>
      <c r="C28" s="209"/>
      <c r="D28" s="211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12" t="s">
        <v>28</v>
      </c>
      <c r="C37" s="212">
        <v>0</v>
      </c>
      <c r="D37" s="212">
        <v>0</v>
      </c>
      <c r="E37" s="212">
        <v>0</v>
      </c>
    </row>
    <row r="38" spans="2:5" ht="12.75" customHeight="1" thickBot="1" x14ac:dyDescent="0.3">
      <c r="B38" s="213"/>
      <c r="C38" s="213"/>
      <c r="D38" s="213"/>
      <c r="E38" s="213"/>
    </row>
    <row r="39" spans="2:5" ht="12.75" customHeight="1" x14ac:dyDescent="0.25">
      <c r="B39" s="206" t="s">
        <v>19</v>
      </c>
      <c r="C39" s="110" t="s">
        <v>2</v>
      </c>
      <c r="D39" s="210" t="s">
        <v>3</v>
      </c>
      <c r="E39" s="120" t="s">
        <v>4</v>
      </c>
    </row>
    <row r="40" spans="2:5" ht="12.75" customHeight="1" thickBot="1" x14ac:dyDescent="0.3">
      <c r="B40" s="207"/>
      <c r="C40" s="111" t="s">
        <v>29</v>
      </c>
      <c r="D40" s="211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292005722</v>
      </c>
      <c r="D42" s="33">
        <f t="shared" ref="D42:E42" si="6">+D10</f>
        <v>1422267252</v>
      </c>
      <c r="E42" s="33">
        <f t="shared" si="6"/>
        <v>1422267252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292005722</v>
      </c>
      <c r="D47" s="33">
        <f t="shared" ref="D47:E47" si="8">+D15</f>
        <v>1402376011</v>
      </c>
      <c r="E47" s="33">
        <f t="shared" si="8"/>
        <v>1234841362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19891241</v>
      </c>
      <c r="E51" s="43">
        <f t="shared" si="9"/>
        <v>187425890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19891241</v>
      </c>
      <c r="E52" s="43">
        <f t="shared" si="10"/>
        <v>187425890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6" t="s">
        <v>19</v>
      </c>
      <c r="C54" s="208" t="s">
        <v>20</v>
      </c>
      <c r="D54" s="210" t="s">
        <v>3</v>
      </c>
      <c r="E54" s="120" t="s">
        <v>4</v>
      </c>
    </row>
    <row r="55" spans="2:5" ht="12.75" customHeight="1" thickBot="1" x14ac:dyDescent="0.3">
      <c r="B55" s="207"/>
      <c r="C55" s="209"/>
      <c r="D55" s="211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1767971639</v>
      </c>
      <c r="D57" s="33">
        <f t="shared" ref="D57:E57" si="11">+D11</f>
        <v>2977031853</v>
      </c>
      <c r="E57" s="33">
        <f t="shared" si="11"/>
        <v>2977031853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1767971639</v>
      </c>
      <c r="D62" s="33">
        <f t="shared" ref="D62:E62" si="13">+D16</f>
        <v>2540281188</v>
      </c>
      <c r="E62" s="33">
        <f t="shared" si="13"/>
        <v>2445357908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436750665</v>
      </c>
      <c r="E66" s="43">
        <f t="shared" si="14"/>
        <v>531673945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436750665</v>
      </c>
      <c r="E67" s="44">
        <f>+E66-E58</f>
        <v>531673945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view="pageBreakPreview" zoomScale="145" zoomScaleNormal="190" zoomScaleSheetLayoutView="145" workbookViewId="0">
      <pane xSplit="1" topLeftCell="B1" activePane="topRight" state="frozen"/>
      <selection activeCell="D19" sqref="D19"/>
      <selection pane="topRight" activeCell="F17" sqref="F17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.7109375" bestFit="1" customWidth="1"/>
    <col min="6" max="6" width="13.85546875" bestFit="1" customWidth="1"/>
    <col min="7" max="9" width="14" bestFit="1" customWidth="1"/>
    <col min="10" max="10" width="17.710937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61" t="s">
        <v>176</v>
      </c>
      <c r="C2" s="162"/>
      <c r="D2" s="162"/>
      <c r="E2" s="162"/>
      <c r="F2" s="162"/>
      <c r="G2" s="162"/>
      <c r="H2" s="162"/>
      <c r="I2" s="162"/>
      <c r="J2" s="163"/>
    </row>
    <row r="3" spans="2:11" x14ac:dyDescent="0.25">
      <c r="B3" s="217" t="s">
        <v>372</v>
      </c>
      <c r="C3" s="218"/>
      <c r="D3" s="218"/>
      <c r="E3" s="218"/>
      <c r="F3" s="218"/>
      <c r="G3" s="218"/>
      <c r="H3" s="218"/>
      <c r="I3" s="218"/>
      <c r="J3" s="219"/>
    </row>
    <row r="4" spans="2:11" x14ac:dyDescent="0.25">
      <c r="B4" s="217" t="str">
        <f>+'FORMATO 2'!B4:J4</f>
        <v>Del 1 de enero al 31 de diciembre de 2020 (b)</v>
      </c>
      <c r="C4" s="218"/>
      <c r="D4" s="218"/>
      <c r="E4" s="218"/>
      <c r="F4" s="218"/>
      <c r="G4" s="218"/>
      <c r="H4" s="218"/>
      <c r="I4" s="218"/>
      <c r="J4" s="219"/>
    </row>
    <row r="5" spans="2:11" ht="15.75" thickBot="1" x14ac:dyDescent="0.3">
      <c r="B5" s="220" t="s">
        <v>0</v>
      </c>
      <c r="C5" s="221"/>
      <c r="D5" s="221"/>
      <c r="E5" s="221"/>
      <c r="F5" s="221"/>
      <c r="G5" s="221"/>
      <c r="H5" s="221"/>
      <c r="I5" s="221"/>
      <c r="J5" s="222"/>
    </row>
    <row r="6" spans="2:11" ht="15.75" thickBot="1" x14ac:dyDescent="0.3">
      <c r="B6" s="223"/>
      <c r="C6" s="224"/>
      <c r="D6" s="225"/>
      <c r="E6" s="226" t="s">
        <v>373</v>
      </c>
      <c r="F6" s="227"/>
      <c r="G6" s="227"/>
      <c r="H6" s="227"/>
      <c r="I6" s="228"/>
      <c r="J6" s="210" t="s">
        <v>374</v>
      </c>
    </row>
    <row r="7" spans="2:11" x14ac:dyDescent="0.25">
      <c r="B7" s="230" t="s">
        <v>19</v>
      </c>
      <c r="C7" s="231"/>
      <c r="D7" s="232"/>
      <c r="E7" s="210" t="s">
        <v>375</v>
      </c>
      <c r="F7" s="208" t="s">
        <v>38</v>
      </c>
      <c r="G7" s="210" t="s">
        <v>39</v>
      </c>
      <c r="H7" s="210" t="s">
        <v>3</v>
      </c>
      <c r="I7" s="210" t="s">
        <v>376</v>
      </c>
      <c r="J7" s="229"/>
    </row>
    <row r="8" spans="2:11" ht="15.75" thickBot="1" x14ac:dyDescent="0.3">
      <c r="B8" s="233" t="s">
        <v>377</v>
      </c>
      <c r="C8" s="234"/>
      <c r="D8" s="235"/>
      <c r="E8" s="211"/>
      <c r="F8" s="209"/>
      <c r="G8" s="211"/>
      <c r="H8" s="211"/>
      <c r="I8" s="211"/>
      <c r="J8" s="211"/>
    </row>
    <row r="9" spans="2:11" ht="12" customHeight="1" x14ac:dyDescent="0.25">
      <c r="B9" s="236"/>
      <c r="C9" s="237"/>
      <c r="D9" s="238"/>
      <c r="E9" s="103"/>
      <c r="F9" s="103"/>
      <c r="G9" s="103"/>
      <c r="H9" s="103"/>
      <c r="I9" s="103"/>
      <c r="J9" s="103"/>
    </row>
    <row r="10" spans="2:11" ht="12" customHeight="1" x14ac:dyDescent="0.25">
      <c r="B10" s="214" t="s">
        <v>378</v>
      </c>
      <c r="C10" s="215"/>
      <c r="D10" s="216"/>
      <c r="E10" s="152"/>
      <c r="F10" s="152"/>
      <c r="G10" s="152"/>
      <c r="H10" s="152"/>
      <c r="I10" s="152"/>
      <c r="J10" s="152"/>
    </row>
    <row r="11" spans="2:11" ht="12" customHeight="1" x14ac:dyDescent="0.25">
      <c r="B11" s="15"/>
      <c r="C11" s="239" t="s">
        <v>379</v>
      </c>
      <c r="D11" s="240"/>
      <c r="E11" s="153">
        <v>0</v>
      </c>
      <c r="F11" s="154">
        <f t="shared" ref="F11:F16" si="0">+G11-E11</f>
        <v>0</v>
      </c>
      <c r="G11" s="153">
        <v>0</v>
      </c>
      <c r="H11" s="153">
        <v>0</v>
      </c>
      <c r="I11" s="155">
        <v>0</v>
      </c>
      <c r="J11" s="153">
        <f>+I11-E11</f>
        <v>0</v>
      </c>
    </row>
    <row r="12" spans="2:11" ht="12" customHeight="1" x14ac:dyDescent="0.25">
      <c r="B12" s="15"/>
      <c r="C12" s="239" t="s">
        <v>380</v>
      </c>
      <c r="D12" s="240"/>
      <c r="E12" s="153">
        <v>0</v>
      </c>
      <c r="F12" s="154">
        <f t="shared" si="0"/>
        <v>0</v>
      </c>
      <c r="G12" s="153">
        <v>0</v>
      </c>
      <c r="H12" s="153">
        <v>0</v>
      </c>
      <c r="I12" s="155">
        <v>0</v>
      </c>
      <c r="J12" s="153">
        <f t="shared" ref="J12:J41" si="1">+I12-E12</f>
        <v>0</v>
      </c>
    </row>
    <row r="13" spans="2:11" ht="12" customHeight="1" x14ac:dyDescent="0.25">
      <c r="B13" s="15"/>
      <c r="C13" s="239" t="s">
        <v>381</v>
      </c>
      <c r="D13" s="240"/>
      <c r="E13" s="153">
        <v>0</v>
      </c>
      <c r="F13" s="154">
        <f t="shared" si="0"/>
        <v>0</v>
      </c>
      <c r="G13" s="153">
        <v>0</v>
      </c>
      <c r="H13" s="153">
        <v>0</v>
      </c>
      <c r="I13" s="155">
        <v>0</v>
      </c>
      <c r="J13" s="153">
        <f t="shared" si="1"/>
        <v>0</v>
      </c>
    </row>
    <row r="14" spans="2:11" ht="12" customHeight="1" x14ac:dyDescent="0.25">
      <c r="B14" s="15"/>
      <c r="C14" s="239" t="s">
        <v>382</v>
      </c>
      <c r="D14" s="240"/>
      <c r="E14" s="153">
        <v>0</v>
      </c>
      <c r="F14" s="154">
        <f t="shared" si="0"/>
        <v>0</v>
      </c>
      <c r="G14" s="153">
        <v>0</v>
      </c>
      <c r="H14" s="153">
        <v>0</v>
      </c>
      <c r="I14" s="155">
        <v>0</v>
      </c>
      <c r="J14" s="153">
        <f t="shared" si="1"/>
        <v>0</v>
      </c>
    </row>
    <row r="15" spans="2:11" ht="12" customHeight="1" x14ac:dyDescent="0.25">
      <c r="B15" s="15"/>
      <c r="C15" s="239" t="s">
        <v>383</v>
      </c>
      <c r="D15" s="240"/>
      <c r="E15" s="155">
        <v>0</v>
      </c>
      <c r="F15" s="156">
        <f t="shared" si="0"/>
        <v>2878055</v>
      </c>
      <c r="G15" s="155">
        <v>2878055</v>
      </c>
      <c r="H15" s="155">
        <v>2878055</v>
      </c>
      <c r="I15" s="155">
        <v>2878055</v>
      </c>
      <c r="J15" s="155">
        <f t="shared" si="1"/>
        <v>2878055</v>
      </c>
      <c r="K15" s="134"/>
    </row>
    <row r="16" spans="2:11" ht="12" customHeight="1" x14ac:dyDescent="0.25">
      <c r="B16" s="15"/>
      <c r="C16" s="239" t="s">
        <v>384</v>
      </c>
      <c r="D16" s="240"/>
      <c r="E16" s="155">
        <v>0</v>
      </c>
      <c r="F16" s="156">
        <f t="shared" si="0"/>
        <v>1298570</v>
      </c>
      <c r="G16" s="155">
        <v>1298570</v>
      </c>
      <c r="H16" s="155">
        <v>1298570</v>
      </c>
      <c r="I16" s="155">
        <v>1298570</v>
      </c>
      <c r="J16" s="155">
        <f t="shared" si="1"/>
        <v>1298570</v>
      </c>
      <c r="K16" s="134"/>
    </row>
    <row r="17" spans="2:11" ht="12" customHeight="1" x14ac:dyDescent="0.25">
      <c r="B17" s="15"/>
      <c r="C17" s="239" t="s">
        <v>385</v>
      </c>
      <c r="D17" s="240"/>
      <c r="E17" s="155">
        <v>14768722</v>
      </c>
      <c r="F17" s="156">
        <f>+G17-E17</f>
        <v>-3771636</v>
      </c>
      <c r="G17" s="155">
        <v>10997086</v>
      </c>
      <c r="H17" s="155">
        <v>10997086</v>
      </c>
      <c r="I17" s="155">
        <v>10997086</v>
      </c>
      <c r="J17" s="155">
        <f t="shared" si="1"/>
        <v>-3771636</v>
      </c>
      <c r="K17" s="134"/>
    </row>
    <row r="18" spans="2:11" ht="12" customHeight="1" x14ac:dyDescent="0.25">
      <c r="B18" s="15"/>
      <c r="C18" s="239" t="s">
        <v>386</v>
      </c>
      <c r="D18" s="240"/>
      <c r="E18" s="156">
        <f>SUM(E19:E29)</f>
        <v>277237000</v>
      </c>
      <c r="F18" s="156">
        <f t="shared" ref="F18:I18" si="2">SUM(F19:F29)</f>
        <v>-277237000</v>
      </c>
      <c r="G18" s="156">
        <f t="shared" si="2"/>
        <v>0</v>
      </c>
      <c r="H18" s="156">
        <f t="shared" si="2"/>
        <v>0</v>
      </c>
      <c r="I18" s="156">
        <f t="shared" si="2"/>
        <v>0</v>
      </c>
      <c r="J18" s="154">
        <f t="shared" ref="J18" si="3">SUM(J19:J29)</f>
        <v>-277237000</v>
      </c>
    </row>
    <row r="19" spans="2:11" ht="12" customHeight="1" x14ac:dyDescent="0.25">
      <c r="B19" s="15"/>
      <c r="C19" s="116"/>
      <c r="D19" s="117" t="s">
        <v>387</v>
      </c>
      <c r="E19" s="155">
        <v>277237000</v>
      </c>
      <c r="F19" s="154">
        <f t="shared" ref="F19:F41" si="4">+G19-E19</f>
        <v>-277237000</v>
      </c>
      <c r="G19" s="153">
        <v>0</v>
      </c>
      <c r="H19" s="153">
        <v>0</v>
      </c>
      <c r="I19" s="153">
        <v>0</v>
      </c>
      <c r="J19" s="153">
        <f t="shared" si="1"/>
        <v>-277237000</v>
      </c>
    </row>
    <row r="20" spans="2:11" ht="12" customHeight="1" x14ac:dyDescent="0.25">
      <c r="B20" s="15"/>
      <c r="C20" s="116"/>
      <c r="D20" s="117" t="s">
        <v>388</v>
      </c>
      <c r="E20" s="155">
        <v>0</v>
      </c>
      <c r="F20" s="154">
        <f t="shared" si="4"/>
        <v>0</v>
      </c>
      <c r="G20" s="153">
        <v>0</v>
      </c>
      <c r="H20" s="153">
        <v>0</v>
      </c>
      <c r="I20" s="155">
        <v>0</v>
      </c>
      <c r="J20" s="153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5">
        <v>0</v>
      </c>
      <c r="F21" s="154">
        <f t="shared" si="4"/>
        <v>0</v>
      </c>
      <c r="G21" s="153">
        <v>0</v>
      </c>
      <c r="H21" s="153">
        <v>0</v>
      </c>
      <c r="I21" s="155">
        <v>0</v>
      </c>
      <c r="J21" s="153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5">
        <v>0</v>
      </c>
      <c r="F22" s="154">
        <f t="shared" si="4"/>
        <v>0</v>
      </c>
      <c r="G22" s="153">
        <v>0</v>
      </c>
      <c r="H22" s="153">
        <v>0</v>
      </c>
      <c r="I22" s="155">
        <v>0</v>
      </c>
      <c r="J22" s="153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5">
        <v>0</v>
      </c>
      <c r="F23" s="154">
        <f t="shared" si="4"/>
        <v>0</v>
      </c>
      <c r="G23" s="153">
        <v>0</v>
      </c>
      <c r="H23" s="153">
        <v>0</v>
      </c>
      <c r="I23" s="155">
        <v>0</v>
      </c>
      <c r="J23" s="153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5">
        <v>0</v>
      </c>
      <c r="F24" s="154">
        <f t="shared" si="4"/>
        <v>0</v>
      </c>
      <c r="G24" s="153">
        <v>0</v>
      </c>
      <c r="H24" s="153">
        <v>0</v>
      </c>
      <c r="I24" s="155">
        <v>0</v>
      </c>
      <c r="J24" s="153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5">
        <v>0</v>
      </c>
      <c r="F25" s="154">
        <f t="shared" si="4"/>
        <v>0</v>
      </c>
      <c r="G25" s="153">
        <v>0</v>
      </c>
      <c r="H25" s="153">
        <v>0</v>
      </c>
      <c r="I25" s="155">
        <v>0</v>
      </c>
      <c r="J25" s="153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5">
        <v>0</v>
      </c>
      <c r="F26" s="154">
        <f t="shared" si="4"/>
        <v>0</v>
      </c>
      <c r="G26" s="153">
        <v>0</v>
      </c>
      <c r="H26" s="153">
        <v>0</v>
      </c>
      <c r="I26" s="155">
        <v>0</v>
      </c>
      <c r="J26" s="153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5">
        <v>0</v>
      </c>
      <c r="F27" s="154">
        <f t="shared" si="4"/>
        <v>0</v>
      </c>
      <c r="G27" s="153">
        <v>0</v>
      </c>
      <c r="H27" s="153">
        <v>0</v>
      </c>
      <c r="I27" s="155">
        <v>0</v>
      </c>
      <c r="J27" s="153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5">
        <v>0</v>
      </c>
      <c r="F28" s="154">
        <f t="shared" si="4"/>
        <v>0</v>
      </c>
      <c r="G28" s="153">
        <v>0</v>
      </c>
      <c r="H28" s="153">
        <v>0</v>
      </c>
      <c r="I28" s="155">
        <v>0</v>
      </c>
      <c r="J28" s="153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5">
        <v>0</v>
      </c>
      <c r="F29" s="154">
        <f t="shared" si="4"/>
        <v>0</v>
      </c>
      <c r="G29" s="153">
        <v>0</v>
      </c>
      <c r="H29" s="153">
        <v>0</v>
      </c>
      <c r="I29" s="155">
        <v>0</v>
      </c>
      <c r="J29" s="153">
        <f t="shared" si="1"/>
        <v>0</v>
      </c>
    </row>
    <row r="30" spans="2:11" ht="12" customHeight="1" x14ac:dyDescent="0.25">
      <c r="B30" s="15"/>
      <c r="C30" s="239" t="s">
        <v>398</v>
      </c>
      <c r="D30" s="240"/>
      <c r="E30" s="155">
        <f>SUM(E31:E35)</f>
        <v>0</v>
      </c>
      <c r="F30" s="154">
        <f t="shared" si="4"/>
        <v>0</v>
      </c>
      <c r="G30" s="153">
        <v>0</v>
      </c>
      <c r="H30" s="153">
        <f t="shared" ref="H30:J30" si="5">SUM(H31:H35)</f>
        <v>0</v>
      </c>
      <c r="I30" s="155">
        <f t="shared" si="5"/>
        <v>0</v>
      </c>
      <c r="J30" s="153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55">
        <v>0</v>
      </c>
      <c r="F31" s="154">
        <f t="shared" si="4"/>
        <v>0</v>
      </c>
      <c r="G31" s="153">
        <v>0</v>
      </c>
      <c r="H31" s="153">
        <v>0</v>
      </c>
      <c r="I31" s="155">
        <v>0</v>
      </c>
      <c r="J31" s="153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5"/>
      <c r="F32" s="154">
        <f t="shared" si="4"/>
        <v>0</v>
      </c>
      <c r="G32" s="153">
        <v>0</v>
      </c>
      <c r="H32" s="153">
        <v>0</v>
      </c>
      <c r="I32" s="155">
        <v>0</v>
      </c>
      <c r="J32" s="153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5">
        <v>0</v>
      </c>
      <c r="F33" s="154">
        <f t="shared" si="4"/>
        <v>0</v>
      </c>
      <c r="G33" s="153">
        <v>0</v>
      </c>
      <c r="H33" s="153">
        <v>0</v>
      </c>
      <c r="I33" s="155">
        <v>0</v>
      </c>
      <c r="J33" s="153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5">
        <v>0</v>
      </c>
      <c r="F34" s="154">
        <f t="shared" si="4"/>
        <v>0</v>
      </c>
      <c r="G34" s="153">
        <v>0</v>
      </c>
      <c r="H34" s="153">
        <v>0</v>
      </c>
      <c r="I34" s="155">
        <v>0</v>
      </c>
      <c r="J34" s="153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5">
        <v>0</v>
      </c>
      <c r="F35" s="154">
        <f t="shared" si="4"/>
        <v>0</v>
      </c>
      <c r="G35" s="153">
        <v>0</v>
      </c>
      <c r="H35" s="153">
        <v>0</v>
      </c>
      <c r="I35" s="155">
        <v>0</v>
      </c>
      <c r="J35" s="153">
        <f t="shared" si="1"/>
        <v>0</v>
      </c>
    </row>
    <row r="36" spans="2:10" ht="12" customHeight="1" x14ac:dyDescent="0.25">
      <c r="B36" s="15"/>
      <c r="C36" s="239" t="s">
        <v>404</v>
      </c>
      <c r="D36" s="240"/>
      <c r="E36" s="155">
        <v>0</v>
      </c>
      <c r="F36" s="154">
        <f t="shared" si="4"/>
        <v>1406924626</v>
      </c>
      <c r="G36" s="153">
        <v>1406924626</v>
      </c>
      <c r="H36" s="153">
        <v>1406924626</v>
      </c>
      <c r="I36" s="153">
        <v>1406924626</v>
      </c>
      <c r="J36" s="153">
        <f t="shared" si="1"/>
        <v>1406924626</v>
      </c>
    </row>
    <row r="37" spans="2:10" ht="12" customHeight="1" x14ac:dyDescent="0.25">
      <c r="B37" s="15"/>
      <c r="C37" s="239" t="s">
        <v>405</v>
      </c>
      <c r="D37" s="240"/>
      <c r="E37" s="155">
        <f>+E38</f>
        <v>0</v>
      </c>
      <c r="F37" s="154">
        <f t="shared" si="4"/>
        <v>0</v>
      </c>
      <c r="G37" s="153">
        <v>0</v>
      </c>
      <c r="H37" s="153">
        <f t="shared" ref="H37:J37" si="6">+H38</f>
        <v>0</v>
      </c>
      <c r="I37" s="155">
        <f t="shared" si="6"/>
        <v>0</v>
      </c>
      <c r="J37" s="153">
        <f t="shared" si="6"/>
        <v>0</v>
      </c>
    </row>
    <row r="38" spans="2:10" ht="12" customHeight="1" x14ac:dyDescent="0.25">
      <c r="B38" s="15"/>
      <c r="C38" s="116"/>
      <c r="D38" s="117" t="s">
        <v>406</v>
      </c>
      <c r="E38" s="155">
        <v>0</v>
      </c>
      <c r="F38" s="154">
        <f t="shared" si="4"/>
        <v>0</v>
      </c>
      <c r="G38" s="153">
        <v>0</v>
      </c>
      <c r="H38" s="153">
        <v>0</v>
      </c>
      <c r="I38" s="155">
        <v>0</v>
      </c>
      <c r="J38" s="153">
        <f t="shared" si="1"/>
        <v>0</v>
      </c>
    </row>
    <row r="39" spans="2:10" ht="12" customHeight="1" x14ac:dyDescent="0.25">
      <c r="B39" s="15"/>
      <c r="C39" s="239" t="s">
        <v>407</v>
      </c>
      <c r="D39" s="240"/>
      <c r="E39" s="153">
        <f t="shared" ref="E39:F39" si="7">SUM(E40:E41)</f>
        <v>0</v>
      </c>
      <c r="F39" s="153">
        <f t="shared" si="7"/>
        <v>168915</v>
      </c>
      <c r="G39" s="153">
        <f>SUM(G40:G41)</f>
        <v>168915</v>
      </c>
      <c r="H39" s="153">
        <f t="shared" ref="H39:J39" si="8">SUM(H40:H41)</f>
        <v>168915</v>
      </c>
      <c r="I39" s="155">
        <f t="shared" si="8"/>
        <v>168915</v>
      </c>
      <c r="J39" s="153">
        <f t="shared" si="8"/>
        <v>168915</v>
      </c>
    </row>
    <row r="40" spans="2:10" ht="12" customHeight="1" x14ac:dyDescent="0.25">
      <c r="B40" s="15"/>
      <c r="C40" s="116"/>
      <c r="D40" s="117" t="s">
        <v>408</v>
      </c>
      <c r="E40" s="155">
        <v>0</v>
      </c>
      <c r="F40" s="154">
        <f t="shared" si="4"/>
        <v>0</v>
      </c>
      <c r="G40" s="153">
        <v>0</v>
      </c>
      <c r="H40" s="153">
        <v>0</v>
      </c>
      <c r="I40" s="153">
        <v>0</v>
      </c>
      <c r="J40" s="153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5">
        <v>0</v>
      </c>
      <c r="F41" s="154">
        <f t="shared" si="4"/>
        <v>168915</v>
      </c>
      <c r="G41" s="153">
        <v>168915</v>
      </c>
      <c r="H41" s="153">
        <v>168915</v>
      </c>
      <c r="I41" s="153">
        <v>168915</v>
      </c>
      <c r="J41" s="153">
        <f t="shared" si="1"/>
        <v>168915</v>
      </c>
    </row>
    <row r="42" spans="2:10" ht="12" customHeight="1" x14ac:dyDescent="0.25">
      <c r="B42" s="104"/>
      <c r="C42" s="118"/>
      <c r="D42" s="119"/>
      <c r="E42" s="155"/>
      <c r="F42" s="153"/>
      <c r="G42" s="153"/>
      <c r="H42" s="153"/>
      <c r="I42" s="155"/>
      <c r="J42" s="153"/>
    </row>
    <row r="43" spans="2:10" ht="12" customHeight="1" x14ac:dyDescent="0.25">
      <c r="B43" s="214" t="s">
        <v>410</v>
      </c>
      <c r="C43" s="215"/>
      <c r="D43" s="243"/>
      <c r="E43" s="157">
        <f>+E11+E12+E13+E14+E15+E16+E17+E18+E30+E36+E37+E39</f>
        <v>292005722</v>
      </c>
      <c r="F43" s="157">
        <f t="shared" ref="F43:J43" si="9">+F11+F12+F13+F14+F15+F16+F17+F18+F30+F36+F37+F39</f>
        <v>1130261530</v>
      </c>
      <c r="G43" s="157">
        <f t="shared" si="9"/>
        <v>1422267252</v>
      </c>
      <c r="H43" s="157">
        <f t="shared" si="9"/>
        <v>1422267252</v>
      </c>
      <c r="I43" s="157">
        <f t="shared" si="9"/>
        <v>1422267252</v>
      </c>
      <c r="J43" s="157">
        <f t="shared" si="9"/>
        <v>1130261530</v>
      </c>
    </row>
    <row r="44" spans="2:10" ht="12" customHeight="1" x14ac:dyDescent="0.25">
      <c r="B44" s="214" t="s">
        <v>411</v>
      </c>
      <c r="C44" s="215"/>
      <c r="D44" s="243"/>
      <c r="E44" s="156"/>
      <c r="F44" s="158"/>
      <c r="G44" s="158"/>
      <c r="H44" s="158"/>
      <c r="I44" s="159"/>
      <c r="J44" s="158"/>
    </row>
    <row r="45" spans="2:10" ht="12" customHeight="1" x14ac:dyDescent="0.25">
      <c r="B45" s="214" t="s">
        <v>412</v>
      </c>
      <c r="C45" s="215"/>
      <c r="D45" s="243"/>
      <c r="E45" s="160"/>
      <c r="F45" s="160"/>
      <c r="G45" s="160"/>
      <c r="H45" s="160"/>
      <c r="I45" s="160"/>
      <c r="J45" s="157"/>
    </row>
    <row r="46" spans="2:10" ht="12" customHeight="1" x14ac:dyDescent="0.25">
      <c r="B46" s="104"/>
      <c r="C46" s="118"/>
      <c r="D46" s="119"/>
      <c r="E46" s="155"/>
      <c r="F46" s="153"/>
      <c r="G46" s="153"/>
      <c r="H46" s="153"/>
      <c r="I46" s="155"/>
      <c r="J46" s="153"/>
    </row>
    <row r="47" spans="2:10" ht="12" customHeight="1" x14ac:dyDescent="0.25">
      <c r="B47" s="214" t="s">
        <v>413</v>
      </c>
      <c r="C47" s="215"/>
      <c r="D47" s="243"/>
      <c r="E47" s="155"/>
      <c r="F47" s="153"/>
      <c r="G47" s="153"/>
      <c r="H47" s="153"/>
      <c r="I47" s="155"/>
      <c r="J47" s="153"/>
    </row>
    <row r="48" spans="2:10" ht="12" customHeight="1" x14ac:dyDescent="0.25">
      <c r="B48" s="15"/>
      <c r="C48" s="239" t="s">
        <v>414</v>
      </c>
      <c r="D48" s="240"/>
      <c r="E48" s="155">
        <f>SUM(E49:E56)</f>
        <v>1767971639</v>
      </c>
      <c r="F48" s="153">
        <f t="shared" ref="F48:J48" si="10">SUM(F49:F56)</f>
        <v>-1767971639</v>
      </c>
      <c r="G48" s="153">
        <f t="shared" si="10"/>
        <v>0</v>
      </c>
      <c r="H48" s="153">
        <f t="shared" si="10"/>
        <v>0</v>
      </c>
      <c r="I48" s="155">
        <f t="shared" si="10"/>
        <v>0</v>
      </c>
      <c r="J48" s="153">
        <f t="shared" si="10"/>
        <v>-1767971639</v>
      </c>
    </row>
    <row r="49" spans="2:10" ht="12" customHeight="1" x14ac:dyDescent="0.25">
      <c r="B49" s="15"/>
      <c r="C49" s="116"/>
      <c r="D49" s="117" t="s">
        <v>415</v>
      </c>
      <c r="E49" s="155">
        <v>0</v>
      </c>
      <c r="F49" s="153">
        <v>0</v>
      </c>
      <c r="G49" s="153">
        <f t="shared" ref="G49:G66" si="11">E49+F49</f>
        <v>0</v>
      </c>
      <c r="H49" s="153">
        <v>0</v>
      </c>
      <c r="I49" s="155">
        <v>0</v>
      </c>
      <c r="J49" s="153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55">
        <v>1767971639</v>
      </c>
      <c r="F50" s="154">
        <f t="shared" ref="F50" si="13">+G50-E50</f>
        <v>-1767971639</v>
      </c>
      <c r="G50" s="153">
        <v>0</v>
      </c>
      <c r="H50" s="153">
        <v>0</v>
      </c>
      <c r="I50" s="153">
        <v>0</v>
      </c>
      <c r="J50" s="153">
        <f t="shared" si="12"/>
        <v>-1767971639</v>
      </c>
    </row>
    <row r="51" spans="2:10" ht="12" customHeight="1" x14ac:dyDescent="0.25">
      <c r="B51" s="15"/>
      <c r="C51" s="116"/>
      <c r="D51" s="117" t="s">
        <v>417</v>
      </c>
      <c r="E51" s="155">
        <v>0</v>
      </c>
      <c r="F51" s="153">
        <v>0</v>
      </c>
      <c r="G51" s="153">
        <f t="shared" si="11"/>
        <v>0</v>
      </c>
      <c r="H51" s="153">
        <v>0</v>
      </c>
      <c r="I51" s="155">
        <v>0</v>
      </c>
      <c r="J51" s="153">
        <f t="shared" si="12"/>
        <v>0</v>
      </c>
    </row>
    <row r="52" spans="2:10" ht="16.5" x14ac:dyDescent="0.25">
      <c r="B52" s="15"/>
      <c r="C52" s="116"/>
      <c r="D52" s="105" t="s">
        <v>418</v>
      </c>
      <c r="E52" s="155">
        <v>0</v>
      </c>
      <c r="F52" s="153">
        <v>0</v>
      </c>
      <c r="G52" s="153">
        <f t="shared" si="11"/>
        <v>0</v>
      </c>
      <c r="H52" s="153">
        <v>0</v>
      </c>
      <c r="I52" s="153">
        <v>0</v>
      </c>
      <c r="J52" s="153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55">
        <v>0</v>
      </c>
      <c r="F53" s="153">
        <v>0</v>
      </c>
      <c r="G53" s="153">
        <f t="shared" si="11"/>
        <v>0</v>
      </c>
      <c r="H53" s="153">
        <v>0</v>
      </c>
      <c r="I53" s="153">
        <v>0</v>
      </c>
      <c r="J53" s="153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55">
        <v>0</v>
      </c>
      <c r="F54" s="153">
        <v>0</v>
      </c>
      <c r="G54" s="153">
        <f t="shared" si="11"/>
        <v>0</v>
      </c>
      <c r="H54" s="153">
        <v>0</v>
      </c>
      <c r="I54" s="153">
        <v>0</v>
      </c>
      <c r="J54" s="153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55">
        <v>0</v>
      </c>
      <c r="F55" s="153">
        <v>0</v>
      </c>
      <c r="G55" s="153">
        <f t="shared" si="11"/>
        <v>0</v>
      </c>
      <c r="H55" s="153">
        <v>0</v>
      </c>
      <c r="I55" s="153">
        <v>0</v>
      </c>
      <c r="J55" s="153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55">
        <v>0</v>
      </c>
      <c r="F56" s="153">
        <v>0</v>
      </c>
      <c r="G56" s="153">
        <f t="shared" si="11"/>
        <v>0</v>
      </c>
      <c r="H56" s="153">
        <v>0</v>
      </c>
      <c r="I56" s="153">
        <v>0</v>
      </c>
      <c r="J56" s="153">
        <f t="shared" si="12"/>
        <v>0</v>
      </c>
    </row>
    <row r="57" spans="2:10" ht="12" customHeight="1" x14ac:dyDescent="0.25">
      <c r="B57" s="15"/>
      <c r="C57" s="239" t="s">
        <v>423</v>
      </c>
      <c r="D57" s="240"/>
      <c r="E57" s="155">
        <f>SUM(E58:E61)</f>
        <v>0</v>
      </c>
      <c r="F57" s="153">
        <f t="shared" ref="F57:J57" si="14">SUM(F58:F61)</f>
        <v>0</v>
      </c>
      <c r="G57" s="153">
        <f t="shared" si="11"/>
        <v>0</v>
      </c>
      <c r="H57" s="153">
        <f t="shared" si="14"/>
        <v>0</v>
      </c>
      <c r="I57" s="153">
        <f t="shared" si="14"/>
        <v>0</v>
      </c>
      <c r="J57" s="153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55">
        <v>0</v>
      </c>
      <c r="F58" s="153">
        <v>0</v>
      </c>
      <c r="G58" s="153">
        <f t="shared" si="11"/>
        <v>0</v>
      </c>
      <c r="H58" s="153">
        <v>0</v>
      </c>
      <c r="I58" s="153">
        <v>0</v>
      </c>
      <c r="J58" s="153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55">
        <v>0</v>
      </c>
      <c r="F59" s="153">
        <v>0</v>
      </c>
      <c r="G59" s="153">
        <f t="shared" si="11"/>
        <v>0</v>
      </c>
      <c r="H59" s="153">
        <v>0</v>
      </c>
      <c r="I59" s="153">
        <v>0</v>
      </c>
      <c r="J59" s="153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55">
        <v>0</v>
      </c>
      <c r="F60" s="153">
        <v>0</v>
      </c>
      <c r="G60" s="153">
        <f t="shared" si="11"/>
        <v>0</v>
      </c>
      <c r="H60" s="153">
        <v>0</v>
      </c>
      <c r="I60" s="153">
        <v>0</v>
      </c>
      <c r="J60" s="153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55">
        <v>0</v>
      </c>
      <c r="F61" s="153">
        <v>0</v>
      </c>
      <c r="G61" s="153">
        <f t="shared" si="11"/>
        <v>0</v>
      </c>
      <c r="H61" s="153">
        <v>0</v>
      </c>
      <c r="I61" s="153">
        <v>0</v>
      </c>
      <c r="J61" s="153">
        <f t="shared" si="12"/>
        <v>0</v>
      </c>
    </row>
    <row r="62" spans="2:10" ht="12" customHeight="1" x14ac:dyDescent="0.25">
      <c r="B62" s="15"/>
      <c r="C62" s="239" t="s">
        <v>428</v>
      </c>
      <c r="D62" s="240"/>
      <c r="E62" s="155">
        <f>SUM(E63:E64)</f>
        <v>0</v>
      </c>
      <c r="F62" s="153">
        <f t="shared" ref="F62:J62" si="15">SUM(F63:F64)</f>
        <v>0</v>
      </c>
      <c r="G62" s="153">
        <f t="shared" si="11"/>
        <v>0</v>
      </c>
      <c r="H62" s="153">
        <f t="shared" si="15"/>
        <v>0</v>
      </c>
      <c r="I62" s="153">
        <f t="shared" si="15"/>
        <v>0</v>
      </c>
      <c r="J62" s="153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55">
        <v>0</v>
      </c>
      <c r="F63" s="153">
        <v>0</v>
      </c>
      <c r="G63" s="153">
        <f t="shared" si="11"/>
        <v>0</v>
      </c>
      <c r="H63" s="153">
        <v>0</v>
      </c>
      <c r="I63" s="153">
        <v>0</v>
      </c>
      <c r="J63" s="153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55">
        <v>0</v>
      </c>
      <c r="F64" s="153">
        <v>0</v>
      </c>
      <c r="G64" s="153">
        <f t="shared" si="11"/>
        <v>0</v>
      </c>
      <c r="H64" s="153">
        <v>0</v>
      </c>
      <c r="I64" s="153">
        <v>0</v>
      </c>
      <c r="J64" s="153">
        <f t="shared" si="12"/>
        <v>0</v>
      </c>
    </row>
    <row r="65" spans="2:12" ht="12" customHeight="1" x14ac:dyDescent="0.25">
      <c r="B65" s="15"/>
      <c r="C65" s="239" t="s">
        <v>431</v>
      </c>
      <c r="D65" s="240"/>
      <c r="E65" s="155">
        <v>0</v>
      </c>
      <c r="F65" s="154">
        <f t="shared" ref="F65" si="16">+G65-E65</f>
        <v>2977031853</v>
      </c>
      <c r="G65" s="153">
        <v>2977031853</v>
      </c>
      <c r="H65" s="153">
        <v>2977031853</v>
      </c>
      <c r="I65" s="153">
        <v>2977031853</v>
      </c>
      <c r="J65" s="153">
        <f t="shared" si="12"/>
        <v>2977031853</v>
      </c>
      <c r="L65" s="150">
        <f>+H65-I65</f>
        <v>0</v>
      </c>
    </row>
    <row r="66" spans="2:12" ht="12" customHeight="1" x14ac:dyDescent="0.25">
      <c r="B66" s="15"/>
      <c r="C66" s="239" t="s">
        <v>432</v>
      </c>
      <c r="D66" s="240"/>
      <c r="E66" s="155">
        <v>0</v>
      </c>
      <c r="F66" s="153">
        <v>0</v>
      </c>
      <c r="G66" s="153">
        <f t="shared" si="11"/>
        <v>0</v>
      </c>
      <c r="H66" s="153">
        <v>0</v>
      </c>
      <c r="I66" s="153">
        <v>0</v>
      </c>
      <c r="J66" s="153">
        <f t="shared" si="12"/>
        <v>0</v>
      </c>
    </row>
    <row r="67" spans="2:12" ht="12" customHeight="1" x14ac:dyDescent="0.25">
      <c r="B67" s="104"/>
      <c r="C67" s="241"/>
      <c r="D67" s="242"/>
      <c r="E67" s="155"/>
      <c r="F67" s="153"/>
      <c r="G67" s="153"/>
      <c r="H67" s="153"/>
      <c r="I67" s="153"/>
      <c r="J67" s="153"/>
    </row>
    <row r="68" spans="2:12" ht="12" customHeight="1" x14ac:dyDescent="0.25">
      <c r="B68" s="214" t="s">
        <v>433</v>
      </c>
      <c r="C68" s="215"/>
      <c r="D68" s="243"/>
      <c r="E68" s="157">
        <f>+E48+E57+E62+E65+E66</f>
        <v>1767971639</v>
      </c>
      <c r="F68" s="157">
        <f t="shared" ref="F68:J68" si="17">+F48+F57+F62+F65+F66</f>
        <v>1209060214</v>
      </c>
      <c r="G68" s="157">
        <f t="shared" si="17"/>
        <v>2977031853</v>
      </c>
      <c r="H68" s="157">
        <f t="shared" si="17"/>
        <v>2977031853</v>
      </c>
      <c r="I68" s="157">
        <f t="shared" si="17"/>
        <v>2977031853</v>
      </c>
      <c r="J68" s="157">
        <f t="shared" si="17"/>
        <v>1209060214</v>
      </c>
    </row>
    <row r="69" spans="2:12" ht="12" customHeight="1" x14ac:dyDescent="0.25">
      <c r="B69" s="104"/>
      <c r="C69" s="241"/>
      <c r="D69" s="242"/>
      <c r="E69" s="155"/>
      <c r="F69" s="155"/>
      <c r="G69" s="155"/>
      <c r="H69" s="155"/>
      <c r="I69" s="155"/>
      <c r="J69" s="155"/>
    </row>
    <row r="70" spans="2:12" ht="12" customHeight="1" x14ac:dyDescent="0.25">
      <c r="B70" s="214" t="s">
        <v>434</v>
      </c>
      <c r="C70" s="215"/>
      <c r="D70" s="243"/>
      <c r="E70" s="155">
        <f>+E71</f>
        <v>0</v>
      </c>
      <c r="F70" s="155">
        <f t="shared" ref="F70:J70" si="18">+F71</f>
        <v>0</v>
      </c>
      <c r="G70" s="155">
        <f t="shared" si="18"/>
        <v>0</v>
      </c>
      <c r="H70" s="155">
        <f t="shared" si="18"/>
        <v>0</v>
      </c>
      <c r="I70" s="155">
        <f t="shared" si="18"/>
        <v>0</v>
      </c>
      <c r="J70" s="155">
        <f t="shared" si="18"/>
        <v>0</v>
      </c>
    </row>
    <row r="71" spans="2:12" ht="12" customHeight="1" x14ac:dyDescent="0.25">
      <c r="B71" s="15"/>
      <c r="C71" s="239" t="s">
        <v>435</v>
      </c>
      <c r="D71" s="240"/>
      <c r="E71" s="155">
        <v>0</v>
      </c>
      <c r="F71" s="155">
        <v>0</v>
      </c>
      <c r="G71" s="155">
        <f t="shared" ref="G71" si="19">+E71+F71</f>
        <v>0</v>
      </c>
      <c r="H71" s="155">
        <v>0</v>
      </c>
      <c r="I71" s="155">
        <v>0</v>
      </c>
      <c r="J71" s="155">
        <f t="shared" ref="J71" si="20">+I71-E71</f>
        <v>0</v>
      </c>
    </row>
    <row r="72" spans="2:12" ht="12" customHeight="1" x14ac:dyDescent="0.25">
      <c r="B72" s="104"/>
      <c r="C72" s="241"/>
      <c r="D72" s="242"/>
      <c r="E72" s="155"/>
      <c r="F72" s="155"/>
      <c r="G72" s="155"/>
      <c r="H72" s="155"/>
      <c r="I72" s="155"/>
      <c r="J72" s="155"/>
    </row>
    <row r="73" spans="2:12" ht="12" customHeight="1" x14ac:dyDescent="0.25">
      <c r="B73" s="214" t="s">
        <v>436</v>
      </c>
      <c r="C73" s="215"/>
      <c r="D73" s="243"/>
      <c r="E73" s="157">
        <f>+E43+E68+E70</f>
        <v>2059977361</v>
      </c>
      <c r="F73" s="157">
        <f t="shared" ref="F73:J73" si="21">+F43+F68+F70</f>
        <v>2339321744</v>
      </c>
      <c r="G73" s="157">
        <f t="shared" si="21"/>
        <v>4399299105</v>
      </c>
      <c r="H73" s="157">
        <f t="shared" si="21"/>
        <v>4399299105</v>
      </c>
      <c r="I73" s="157">
        <f t="shared" si="21"/>
        <v>4399299105</v>
      </c>
      <c r="J73" s="157">
        <f t="shared" si="21"/>
        <v>2339321744</v>
      </c>
      <c r="L73" s="150">
        <f>+H73-I73</f>
        <v>0</v>
      </c>
    </row>
    <row r="74" spans="2:12" ht="12" customHeight="1" x14ac:dyDescent="0.25">
      <c r="B74" s="104"/>
      <c r="C74" s="241"/>
      <c r="D74" s="242"/>
      <c r="E74" s="155"/>
      <c r="F74" s="153"/>
      <c r="G74" s="153"/>
      <c r="H74" s="153"/>
      <c r="I74" s="153"/>
      <c r="J74" s="153"/>
    </row>
    <row r="75" spans="2:12" ht="12" customHeight="1" x14ac:dyDescent="0.25">
      <c r="B75" s="15"/>
      <c r="C75" s="244" t="s">
        <v>437</v>
      </c>
      <c r="D75" s="243"/>
      <c r="E75" s="155"/>
      <c r="F75" s="153"/>
      <c r="G75" s="153"/>
      <c r="H75" s="153"/>
      <c r="I75" s="153"/>
      <c r="J75" s="153"/>
    </row>
    <row r="76" spans="2:12" ht="12" customHeight="1" x14ac:dyDescent="0.25">
      <c r="B76" s="15"/>
      <c r="C76" s="239" t="s">
        <v>438</v>
      </c>
      <c r="D76" s="240"/>
      <c r="E76" s="155">
        <v>0</v>
      </c>
      <c r="F76" s="153">
        <v>0</v>
      </c>
      <c r="G76" s="153">
        <v>0</v>
      </c>
      <c r="H76" s="153">
        <v>0</v>
      </c>
      <c r="I76" s="153">
        <v>0</v>
      </c>
      <c r="J76" s="153"/>
    </row>
    <row r="77" spans="2:12" ht="12" customHeight="1" x14ac:dyDescent="0.25">
      <c r="B77" s="15"/>
      <c r="C77" s="106" t="s">
        <v>439</v>
      </c>
      <c r="D77" s="107"/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/>
    </row>
    <row r="78" spans="2:12" ht="12" customHeight="1" x14ac:dyDescent="0.25">
      <c r="B78" s="15"/>
      <c r="C78" s="244" t="s">
        <v>440</v>
      </c>
      <c r="D78" s="243"/>
      <c r="E78" s="153">
        <f>+E76+E77</f>
        <v>0</v>
      </c>
      <c r="F78" s="153">
        <f t="shared" ref="F78:I78" si="22">+F76+F77</f>
        <v>0</v>
      </c>
      <c r="G78" s="153">
        <f t="shared" si="22"/>
        <v>0</v>
      </c>
      <c r="H78" s="153">
        <f t="shared" si="22"/>
        <v>0</v>
      </c>
      <c r="I78" s="153">
        <f t="shared" si="22"/>
        <v>0</v>
      </c>
      <c r="J78" s="153"/>
    </row>
    <row r="79" spans="2:12" ht="12" customHeight="1" thickBot="1" x14ac:dyDescent="0.3">
      <c r="B79" s="108"/>
      <c r="C79" s="245"/>
      <c r="D79" s="246"/>
      <c r="E79" s="109"/>
      <c r="F79" s="109"/>
      <c r="G79" s="109"/>
      <c r="H79" s="109"/>
      <c r="I79" s="109"/>
      <c r="J79" s="109"/>
    </row>
    <row r="81" spans="5:10" x14ac:dyDescent="0.25">
      <c r="E81" s="151">
        <v>2059977361</v>
      </c>
      <c r="F81" s="151">
        <v>2339321744</v>
      </c>
      <c r="G81" s="151">
        <v>4399299105</v>
      </c>
      <c r="H81" s="151">
        <v>4399299105</v>
      </c>
      <c r="I81" s="151">
        <v>4399299105</v>
      </c>
    </row>
    <row r="82" spans="5:10" x14ac:dyDescent="0.25">
      <c r="E82" s="149"/>
      <c r="F82" s="149"/>
      <c r="G82" s="56"/>
      <c r="H82" s="56"/>
      <c r="I82" s="56"/>
      <c r="J82" s="149"/>
    </row>
    <row r="83" spans="5:10" x14ac:dyDescent="0.25">
      <c r="E83" s="56">
        <f>+E73-E81</f>
        <v>0</v>
      </c>
      <c r="F83" s="56">
        <f t="shared" ref="F83:I83" si="23">+F73-F81</f>
        <v>0</v>
      </c>
      <c r="G83" s="56">
        <f t="shared" si="23"/>
        <v>0</v>
      </c>
      <c r="H83" s="56">
        <f t="shared" si="23"/>
        <v>0</v>
      </c>
      <c r="I83" s="56">
        <f t="shared" si="23"/>
        <v>0</v>
      </c>
    </row>
    <row r="84" spans="5:10" x14ac:dyDescent="0.25">
      <c r="E84" s="92"/>
      <c r="F84" s="92"/>
      <c r="G84" s="92"/>
      <c r="H84" s="92"/>
      <c r="I84" s="92"/>
    </row>
    <row r="86" spans="5:10" x14ac:dyDescent="0.25">
      <c r="G86" s="56"/>
    </row>
    <row r="88" spans="5:10" x14ac:dyDescent="0.25">
      <c r="E88" s="38"/>
      <c r="F88" s="38"/>
      <c r="G88" s="38"/>
      <c r="H88" s="38"/>
      <c r="I88" s="38"/>
      <c r="J88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1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59"/>
  <sheetViews>
    <sheetView view="pageBreakPreview" topLeftCell="A4" zoomScale="130" zoomScaleNormal="160" zoomScaleSheetLayoutView="130" workbookViewId="0">
      <selection activeCell="F149" sqref="F149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8" width="17.140625" style="125" bestFit="1" customWidth="1"/>
    <col min="9" max="9" width="12.7109375" style="125" bestFit="1" customWidth="1"/>
    <col min="10" max="16384" width="11.42578125" style="122"/>
  </cols>
  <sheetData>
    <row r="1" spans="2:9" ht="10.5" customHeight="1" x14ac:dyDescent="0.25">
      <c r="B1" s="256" t="s">
        <v>176</v>
      </c>
      <c r="C1" s="257"/>
      <c r="D1" s="257"/>
      <c r="E1" s="257"/>
      <c r="F1" s="257"/>
      <c r="G1" s="257"/>
      <c r="H1" s="257"/>
      <c r="I1" s="258"/>
    </row>
    <row r="2" spans="2:9" ht="10.5" customHeight="1" x14ac:dyDescent="0.25">
      <c r="B2" s="259" t="s">
        <v>40</v>
      </c>
      <c r="C2" s="260"/>
      <c r="D2" s="260"/>
      <c r="E2" s="260"/>
      <c r="F2" s="260"/>
      <c r="G2" s="260"/>
      <c r="H2" s="260"/>
      <c r="I2" s="261"/>
    </row>
    <row r="3" spans="2:9" ht="10.5" customHeight="1" x14ac:dyDescent="0.25">
      <c r="B3" s="259" t="s">
        <v>41</v>
      </c>
      <c r="C3" s="260"/>
      <c r="D3" s="260"/>
      <c r="E3" s="260"/>
      <c r="F3" s="260"/>
      <c r="G3" s="260"/>
      <c r="H3" s="260"/>
      <c r="I3" s="261"/>
    </row>
    <row r="4" spans="2:9" ht="10.5" customHeight="1" x14ac:dyDescent="0.25">
      <c r="B4" s="259" t="str">
        <f>+'FORMATO 3'!B4:L4</f>
        <v>Del 1 de enero al 31 de diciembre de 2020 (b)</v>
      </c>
      <c r="C4" s="260"/>
      <c r="D4" s="260"/>
      <c r="E4" s="260"/>
      <c r="F4" s="260"/>
      <c r="G4" s="260"/>
      <c r="H4" s="260"/>
      <c r="I4" s="261"/>
    </row>
    <row r="5" spans="2:9" ht="10.5" customHeight="1" thickBot="1" x14ac:dyDescent="0.3">
      <c r="B5" s="262" t="s">
        <v>0</v>
      </c>
      <c r="C5" s="263"/>
      <c r="D5" s="263"/>
      <c r="E5" s="263"/>
      <c r="F5" s="263"/>
      <c r="G5" s="263"/>
      <c r="H5" s="263"/>
      <c r="I5" s="264"/>
    </row>
    <row r="6" spans="2:9" ht="10.5" customHeight="1" thickBot="1" x14ac:dyDescent="0.3">
      <c r="B6" s="247" t="s">
        <v>175</v>
      </c>
      <c r="C6" s="248"/>
      <c r="D6" s="251" t="s">
        <v>42</v>
      </c>
      <c r="E6" s="252"/>
      <c r="F6" s="252"/>
      <c r="G6" s="252"/>
      <c r="H6" s="253"/>
      <c r="I6" s="254" t="s">
        <v>179</v>
      </c>
    </row>
    <row r="7" spans="2:9" ht="17.25" thickBot="1" x14ac:dyDescent="0.3">
      <c r="B7" s="249"/>
      <c r="C7" s="250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5"/>
    </row>
    <row r="8" spans="2:9" ht="10.5" customHeight="1" x14ac:dyDescent="0.25">
      <c r="B8" s="267" t="s">
        <v>45</v>
      </c>
      <c r="C8" s="268"/>
      <c r="D8" s="123">
        <f>+D9+D17+D27+D37+D47+D57+D61+D70+D74</f>
        <v>292005722</v>
      </c>
      <c r="E8" s="123">
        <f>+E9+E17+E27+E37+E47+E57+E61+E70+E74</f>
        <v>1442684915.5699999</v>
      </c>
      <c r="F8" s="123">
        <f t="shared" ref="F8:F71" si="0">+D8+E8</f>
        <v>1734690637.5699999</v>
      </c>
      <c r="G8" s="123">
        <f>+G9+G17+G27+G37+G47+G57+G61+G70+G74</f>
        <v>1402376011</v>
      </c>
      <c r="H8" s="123">
        <f>+H9+H17+H27+H37+H47+H57+H61+H70+H74</f>
        <v>1234841362</v>
      </c>
      <c r="I8" s="123">
        <f>+F8-G8</f>
        <v>332314626.56999993</v>
      </c>
    </row>
    <row r="9" spans="2:9" ht="10.5" customHeight="1" x14ac:dyDescent="0.25">
      <c r="B9" s="265" t="s">
        <v>46</v>
      </c>
      <c r="C9" s="266"/>
      <c r="D9" s="123">
        <f>SUM(D10:D16)</f>
        <v>220567168</v>
      </c>
      <c r="E9" s="123">
        <f t="shared" ref="E9:H9" si="1">SUM(E10:E16)</f>
        <v>268632204.56999999</v>
      </c>
      <c r="F9" s="123">
        <f t="shared" si="0"/>
        <v>489199372.56999999</v>
      </c>
      <c r="G9" s="123">
        <f t="shared" si="1"/>
        <v>484647508</v>
      </c>
      <c r="H9" s="123">
        <f t="shared" si="1"/>
        <v>478326631</v>
      </c>
      <c r="I9" s="123">
        <f>+F9-G9</f>
        <v>4551864.5699999928</v>
      </c>
    </row>
    <row r="10" spans="2:9" ht="10.5" customHeight="1" x14ac:dyDescent="0.25">
      <c r="B10" s="132"/>
      <c r="C10" s="124" t="s">
        <v>47</v>
      </c>
      <c r="D10" s="59">
        <v>0</v>
      </c>
      <c r="E10" s="59">
        <v>82510058</v>
      </c>
      <c r="F10" s="59">
        <f t="shared" si="0"/>
        <v>82510058</v>
      </c>
      <c r="G10" s="59">
        <v>82474860</v>
      </c>
      <c r="H10" s="59">
        <v>82474860</v>
      </c>
      <c r="I10" s="59">
        <f t="shared" ref="I10:I73" si="2">+F10-G10</f>
        <v>35198</v>
      </c>
    </row>
    <row r="11" spans="2:9" ht="10.5" customHeight="1" x14ac:dyDescent="0.25">
      <c r="B11" s="132"/>
      <c r="C11" s="124" t="s">
        <v>48</v>
      </c>
      <c r="D11" s="59">
        <v>68382601</v>
      </c>
      <c r="E11" s="59">
        <v>2198054</v>
      </c>
      <c r="F11" s="59">
        <f t="shared" si="0"/>
        <v>70580655</v>
      </c>
      <c r="G11" s="59">
        <v>70439067</v>
      </c>
      <c r="H11" s="59">
        <v>70437015</v>
      </c>
      <c r="I11" s="59">
        <f t="shared" si="2"/>
        <v>141588</v>
      </c>
    </row>
    <row r="12" spans="2:9" ht="10.5" customHeight="1" x14ac:dyDescent="0.25">
      <c r="B12" s="132"/>
      <c r="C12" s="124" t="s">
        <v>49</v>
      </c>
      <c r="D12" s="59">
        <v>77964091</v>
      </c>
      <c r="E12" s="59">
        <v>56515280</v>
      </c>
      <c r="F12" s="59">
        <f t="shared" si="0"/>
        <v>134479371</v>
      </c>
      <c r="G12" s="59">
        <v>133100454</v>
      </c>
      <c r="H12" s="59">
        <v>126781629</v>
      </c>
      <c r="I12" s="59">
        <f t="shared" si="2"/>
        <v>1378917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f t="shared" si="0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2"/>
      <c r="C14" s="124" t="s">
        <v>51</v>
      </c>
      <c r="D14" s="59">
        <v>74220476</v>
      </c>
      <c r="E14" s="59">
        <v>120776172</v>
      </c>
      <c r="F14" s="59">
        <f t="shared" si="0"/>
        <v>194996648</v>
      </c>
      <c r="G14" s="59">
        <v>192012016</v>
      </c>
      <c r="H14" s="59">
        <v>192012016</v>
      </c>
      <c r="I14" s="59">
        <f t="shared" si="2"/>
        <v>2984632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0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0</v>
      </c>
      <c r="E16" s="59">
        <v>6632640.5700000003</v>
      </c>
      <c r="F16" s="59">
        <f t="shared" si="0"/>
        <v>6632640.5700000003</v>
      </c>
      <c r="G16" s="59">
        <v>6621111</v>
      </c>
      <c r="H16" s="59">
        <v>6621111</v>
      </c>
      <c r="I16" s="59">
        <f t="shared" si="2"/>
        <v>11529.570000000298</v>
      </c>
    </row>
    <row r="17" spans="2:9" ht="10.5" customHeight="1" x14ac:dyDescent="0.25">
      <c r="B17" s="265" t="s">
        <v>54</v>
      </c>
      <c r="C17" s="266"/>
      <c r="D17" s="123">
        <f>SUM(D18:D26)</f>
        <v>21380330</v>
      </c>
      <c r="E17" s="123">
        <f>SUM(E18:E26)</f>
        <v>733399289</v>
      </c>
      <c r="F17" s="123">
        <f t="shared" si="0"/>
        <v>754779619</v>
      </c>
      <c r="G17" s="123">
        <f>SUM(G18:G26)</f>
        <v>537482346</v>
      </c>
      <c r="H17" s="123">
        <f>SUM(H18:H26)</f>
        <v>391083572</v>
      </c>
      <c r="I17" s="123">
        <f>+F17-G17</f>
        <v>217297273</v>
      </c>
    </row>
    <row r="18" spans="2:9" ht="10.5" customHeight="1" x14ac:dyDescent="0.25">
      <c r="B18" s="132"/>
      <c r="C18" s="124" t="s">
        <v>55</v>
      </c>
      <c r="D18" s="59">
        <v>251974</v>
      </c>
      <c r="E18" s="59">
        <v>4134136</v>
      </c>
      <c r="F18" s="59">
        <f t="shared" si="0"/>
        <v>4386110</v>
      </c>
      <c r="G18" s="59">
        <v>4050428</v>
      </c>
      <c r="H18" s="59">
        <v>4029966</v>
      </c>
      <c r="I18" s="59">
        <f t="shared" si="2"/>
        <v>335682</v>
      </c>
    </row>
    <row r="19" spans="2:9" ht="10.5" customHeight="1" x14ac:dyDescent="0.25">
      <c r="B19" s="132"/>
      <c r="C19" s="124" t="s">
        <v>56</v>
      </c>
      <c r="D19" s="59">
        <v>60300</v>
      </c>
      <c r="E19" s="59">
        <v>11242064</v>
      </c>
      <c r="F19" s="59">
        <f t="shared" si="0"/>
        <v>11302364</v>
      </c>
      <c r="G19" s="59">
        <v>10815429</v>
      </c>
      <c r="H19" s="59">
        <v>10815429</v>
      </c>
      <c r="I19" s="59">
        <f t="shared" si="2"/>
        <v>486935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28800</v>
      </c>
      <c r="E21" s="59">
        <v>201125</v>
      </c>
      <c r="F21" s="59">
        <f t="shared" si="0"/>
        <v>229925</v>
      </c>
      <c r="G21" s="59">
        <v>201125</v>
      </c>
      <c r="H21" s="59">
        <v>201125</v>
      </c>
      <c r="I21" s="59">
        <f t="shared" si="2"/>
        <v>28800</v>
      </c>
    </row>
    <row r="22" spans="2:9" ht="10.5" customHeight="1" x14ac:dyDescent="0.25">
      <c r="B22" s="132"/>
      <c r="C22" s="124" t="s">
        <v>59</v>
      </c>
      <c r="D22" s="59">
        <v>20676974</v>
      </c>
      <c r="E22" s="59">
        <v>710808012</v>
      </c>
      <c r="F22" s="59">
        <f t="shared" si="0"/>
        <v>731484986</v>
      </c>
      <c r="G22" s="59">
        <v>515895612</v>
      </c>
      <c r="H22" s="59">
        <v>375533315</v>
      </c>
      <c r="I22" s="59">
        <f t="shared" si="2"/>
        <v>215589374</v>
      </c>
    </row>
    <row r="23" spans="2:9" ht="10.5" customHeight="1" x14ac:dyDescent="0.25">
      <c r="B23" s="132"/>
      <c r="C23" s="124" t="s">
        <v>60</v>
      </c>
      <c r="D23" s="59">
        <v>137200</v>
      </c>
      <c r="E23" s="59">
        <v>34700</v>
      </c>
      <c r="F23" s="59">
        <f t="shared" si="0"/>
        <v>171900</v>
      </c>
      <c r="G23" s="59">
        <v>134699</v>
      </c>
      <c r="H23" s="59">
        <v>134700</v>
      </c>
      <c r="I23" s="59">
        <f t="shared" si="2"/>
        <v>37201</v>
      </c>
    </row>
    <row r="24" spans="2:9" ht="10.5" customHeight="1" x14ac:dyDescent="0.25">
      <c r="B24" s="132"/>
      <c r="C24" s="124" t="s">
        <v>61</v>
      </c>
      <c r="D24" s="59">
        <v>70000</v>
      </c>
      <c r="E24" s="59">
        <v>825471</v>
      </c>
      <c r="F24" s="59">
        <f t="shared" si="0"/>
        <v>895471</v>
      </c>
      <c r="G24" s="59">
        <v>110432</v>
      </c>
      <c r="H24" s="59">
        <v>110432</v>
      </c>
      <c r="I24" s="59">
        <f t="shared" si="2"/>
        <v>785039</v>
      </c>
    </row>
    <row r="25" spans="2:9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2"/>
      <c r="C26" s="124" t="s">
        <v>63</v>
      </c>
      <c r="D26" s="59">
        <v>155082</v>
      </c>
      <c r="E26" s="59">
        <v>6153781</v>
      </c>
      <c r="F26" s="59">
        <f t="shared" si="0"/>
        <v>6308863</v>
      </c>
      <c r="G26" s="59">
        <v>6274621</v>
      </c>
      <c r="H26" s="59">
        <v>258605</v>
      </c>
      <c r="I26" s="59">
        <f t="shared" si="2"/>
        <v>34242</v>
      </c>
    </row>
    <row r="27" spans="2:9" ht="10.5" customHeight="1" x14ac:dyDescent="0.25">
      <c r="B27" s="265" t="s">
        <v>64</v>
      </c>
      <c r="C27" s="266"/>
      <c r="D27" s="123">
        <f>SUM(D28:D36)</f>
        <v>27354090</v>
      </c>
      <c r="E27" s="123">
        <f>SUM(E28:E36)</f>
        <v>388676684</v>
      </c>
      <c r="F27" s="123">
        <f t="shared" si="0"/>
        <v>416030774</v>
      </c>
      <c r="G27" s="123">
        <f>SUM(G28:G36)</f>
        <v>325694283</v>
      </c>
      <c r="H27" s="123">
        <f>SUM(H28:H36)</f>
        <v>321266627</v>
      </c>
      <c r="I27" s="123">
        <f t="shared" si="2"/>
        <v>90336491</v>
      </c>
    </row>
    <row r="28" spans="2:9" ht="10.5" customHeight="1" x14ac:dyDescent="0.25">
      <c r="B28" s="132"/>
      <c r="C28" s="124" t="s">
        <v>65</v>
      </c>
      <c r="D28" s="59">
        <v>2494943</v>
      </c>
      <c r="E28" s="59">
        <v>5258901</v>
      </c>
      <c r="F28" s="59">
        <f t="shared" si="0"/>
        <v>7753844</v>
      </c>
      <c r="G28" s="59">
        <v>7529568</v>
      </c>
      <c r="H28" s="59">
        <v>7529568</v>
      </c>
      <c r="I28" s="59">
        <f t="shared" si="2"/>
        <v>224276</v>
      </c>
    </row>
    <row r="29" spans="2:9" ht="10.5" customHeight="1" x14ac:dyDescent="0.25">
      <c r="B29" s="132"/>
      <c r="C29" s="124" t="s">
        <v>66</v>
      </c>
      <c r="D29" s="59">
        <v>170088</v>
      </c>
      <c r="E29" s="59">
        <v>2911673</v>
      </c>
      <c r="F29" s="59">
        <f t="shared" si="0"/>
        <v>3081761</v>
      </c>
      <c r="G29" s="59">
        <v>3078444</v>
      </c>
      <c r="H29" s="59">
        <v>3078444</v>
      </c>
      <c r="I29" s="59">
        <f t="shared" si="2"/>
        <v>3317</v>
      </c>
    </row>
    <row r="30" spans="2:9" ht="10.5" customHeight="1" x14ac:dyDescent="0.25">
      <c r="B30" s="132"/>
      <c r="C30" s="124" t="s">
        <v>67</v>
      </c>
      <c r="D30" s="59">
        <v>19809454</v>
      </c>
      <c r="E30" s="59">
        <v>303188584</v>
      </c>
      <c r="F30" s="59">
        <f t="shared" si="0"/>
        <v>322998038</v>
      </c>
      <c r="G30" s="59">
        <v>272325427</v>
      </c>
      <c r="H30" s="59">
        <v>272238877</v>
      </c>
      <c r="I30" s="59">
        <f t="shared" si="2"/>
        <v>50672611</v>
      </c>
    </row>
    <row r="31" spans="2:9" ht="10.5" customHeight="1" x14ac:dyDescent="0.25">
      <c r="B31" s="132"/>
      <c r="C31" s="124" t="s">
        <v>68</v>
      </c>
      <c r="D31" s="59">
        <v>277006</v>
      </c>
      <c r="E31" s="59">
        <v>-8051</v>
      </c>
      <c r="F31" s="59">
        <f t="shared" si="0"/>
        <v>268955</v>
      </c>
      <c r="G31" s="59">
        <v>65753</v>
      </c>
      <c r="H31" s="59">
        <v>65753</v>
      </c>
      <c r="I31" s="59">
        <f t="shared" si="2"/>
        <v>203202</v>
      </c>
    </row>
    <row r="32" spans="2:9" ht="10.5" customHeight="1" x14ac:dyDescent="0.25">
      <c r="B32" s="132"/>
      <c r="C32" s="124" t="s">
        <v>69</v>
      </c>
      <c r="D32" s="59">
        <v>67467</v>
      </c>
      <c r="E32" s="59">
        <v>70482951</v>
      </c>
      <c r="F32" s="59">
        <f t="shared" si="0"/>
        <v>70550418</v>
      </c>
      <c r="G32" s="59">
        <v>32632150</v>
      </c>
      <c r="H32" s="59">
        <v>30160775</v>
      </c>
      <c r="I32" s="59">
        <f t="shared" si="2"/>
        <v>37918268</v>
      </c>
    </row>
    <row r="33" spans="2:9" ht="10.5" customHeight="1" x14ac:dyDescent="0.25">
      <c r="B33" s="132"/>
      <c r="C33" s="124" t="s">
        <v>70</v>
      </c>
      <c r="D33" s="59">
        <v>500</v>
      </c>
      <c r="E33" s="59">
        <v>38128</v>
      </c>
      <c r="F33" s="59">
        <f t="shared" si="0"/>
        <v>38628</v>
      </c>
      <c r="G33" s="59">
        <v>38628</v>
      </c>
      <c r="H33" s="59">
        <v>38628</v>
      </c>
      <c r="I33" s="59">
        <f t="shared" si="2"/>
        <v>0</v>
      </c>
    </row>
    <row r="34" spans="2:9" ht="10.5" customHeight="1" x14ac:dyDescent="0.25">
      <c r="B34" s="132"/>
      <c r="C34" s="124" t="s">
        <v>71</v>
      </c>
      <c r="D34" s="59">
        <v>155000</v>
      </c>
      <c r="E34" s="59">
        <v>-80371</v>
      </c>
      <c r="F34" s="59">
        <f t="shared" si="0"/>
        <v>74629</v>
      </c>
      <c r="G34" s="59">
        <v>33906</v>
      </c>
      <c r="H34" s="59">
        <v>33906</v>
      </c>
      <c r="I34" s="59">
        <f t="shared" si="2"/>
        <v>40723</v>
      </c>
    </row>
    <row r="35" spans="2:9" ht="10.5" customHeight="1" x14ac:dyDescent="0.25">
      <c r="B35" s="132"/>
      <c r="C35" s="124" t="s">
        <v>72</v>
      </c>
      <c r="D35" s="59">
        <v>3333289</v>
      </c>
      <c r="E35" s="59">
        <v>264049</v>
      </c>
      <c r="F35" s="59">
        <f t="shared" si="0"/>
        <v>3597338</v>
      </c>
      <c r="G35" s="59">
        <v>2696081</v>
      </c>
      <c r="H35" s="59">
        <v>2696081</v>
      </c>
      <c r="I35" s="59">
        <f t="shared" si="2"/>
        <v>901257</v>
      </c>
    </row>
    <row r="36" spans="2:9" ht="10.5" customHeight="1" x14ac:dyDescent="0.25">
      <c r="B36" s="132"/>
      <c r="C36" s="124" t="s">
        <v>73</v>
      </c>
      <c r="D36" s="59">
        <v>1046343</v>
      </c>
      <c r="E36" s="59">
        <v>6620820</v>
      </c>
      <c r="F36" s="59">
        <f t="shared" si="0"/>
        <v>7667163</v>
      </c>
      <c r="G36" s="59">
        <v>7294326</v>
      </c>
      <c r="H36" s="59">
        <v>5424595</v>
      </c>
      <c r="I36" s="59">
        <f t="shared" si="2"/>
        <v>372837</v>
      </c>
    </row>
    <row r="37" spans="2:9" ht="10.5" customHeight="1" x14ac:dyDescent="0.25">
      <c r="B37" s="265" t="s">
        <v>74</v>
      </c>
      <c r="C37" s="266"/>
      <c r="D37" s="123">
        <f>SUM(D38:D46)</f>
        <v>6715309</v>
      </c>
      <c r="E37" s="123">
        <f>SUM(E38:E46)</f>
        <v>-244188</v>
      </c>
      <c r="F37" s="123">
        <f t="shared" si="0"/>
        <v>6471121</v>
      </c>
      <c r="G37" s="123">
        <f>SUM(G38:G46)</f>
        <v>6430954</v>
      </c>
      <c r="H37" s="123">
        <f>SUM(H38:H46)</f>
        <v>6342055</v>
      </c>
      <c r="I37" s="123">
        <f t="shared" si="2"/>
        <v>40167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 t="shared" si="0"/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0</v>
      </c>
      <c r="F39" s="59">
        <f t="shared" si="0"/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2"/>
      <c r="C40" s="124" t="s">
        <v>77</v>
      </c>
      <c r="D40" s="59">
        <v>2215309</v>
      </c>
      <c r="E40" s="59">
        <v>-170702</v>
      </c>
      <c r="F40" s="59">
        <f t="shared" si="0"/>
        <v>2044607</v>
      </c>
      <c r="G40" s="59">
        <v>2031482</v>
      </c>
      <c r="H40" s="59">
        <v>2031483</v>
      </c>
      <c r="I40" s="59">
        <f t="shared" si="2"/>
        <v>13125</v>
      </c>
    </row>
    <row r="41" spans="2:9" ht="10.5" customHeight="1" x14ac:dyDescent="0.25">
      <c r="B41" s="132"/>
      <c r="C41" s="124" t="s">
        <v>78</v>
      </c>
      <c r="D41" s="59">
        <v>4500000</v>
      </c>
      <c r="E41" s="59">
        <v>-73486</v>
      </c>
      <c r="F41" s="59">
        <f t="shared" si="0"/>
        <v>4426514</v>
      </c>
      <c r="G41" s="59">
        <v>4399472</v>
      </c>
      <c r="H41" s="59">
        <v>4310572</v>
      </c>
      <c r="I41" s="59">
        <f t="shared" si="2"/>
        <v>27042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65" t="s">
        <v>84</v>
      </c>
      <c r="C47" s="266"/>
      <c r="D47" s="123">
        <f>SUM(D48:D56)</f>
        <v>4988825</v>
      </c>
      <c r="E47" s="123">
        <f>SUM(E48:E56)</f>
        <v>55578325</v>
      </c>
      <c r="F47" s="123">
        <f t="shared" si="0"/>
        <v>60567150</v>
      </c>
      <c r="G47" s="123">
        <f>SUM(G48:G56)</f>
        <v>40487822</v>
      </c>
      <c r="H47" s="123">
        <f>SUM(H48:H56)</f>
        <v>37822477</v>
      </c>
      <c r="I47" s="123">
        <f t="shared" si="2"/>
        <v>20079328</v>
      </c>
    </row>
    <row r="48" spans="2:9" ht="10.5" customHeight="1" x14ac:dyDescent="0.25">
      <c r="B48" s="132"/>
      <c r="C48" s="124" t="s">
        <v>85</v>
      </c>
      <c r="D48" s="59">
        <v>803504</v>
      </c>
      <c r="E48" s="59">
        <v>-36770</v>
      </c>
      <c r="F48" s="59">
        <f t="shared" si="0"/>
        <v>766734</v>
      </c>
      <c r="G48" s="59">
        <v>196218</v>
      </c>
      <c r="H48" s="59">
        <v>132326</v>
      </c>
      <c r="I48" s="59">
        <f t="shared" si="2"/>
        <v>570516</v>
      </c>
    </row>
    <row r="49" spans="2:9" ht="10.5" customHeight="1" x14ac:dyDescent="0.25">
      <c r="B49" s="132"/>
      <c r="C49" s="124" t="s">
        <v>86</v>
      </c>
      <c r="D49" s="59">
        <v>0</v>
      </c>
      <c r="E49" s="59">
        <v>550000</v>
      </c>
      <c r="F49" s="59">
        <f t="shared" si="0"/>
        <v>550000</v>
      </c>
      <c r="G49" s="59">
        <v>550000</v>
      </c>
      <c r="H49" s="59">
        <v>0</v>
      </c>
      <c r="I49" s="59">
        <f t="shared" si="2"/>
        <v>0</v>
      </c>
    </row>
    <row r="50" spans="2:9" ht="10.5" customHeight="1" x14ac:dyDescent="0.25">
      <c r="B50" s="132"/>
      <c r="C50" s="124" t="s">
        <v>87</v>
      </c>
      <c r="D50" s="59">
        <v>3954868</v>
      </c>
      <c r="E50" s="59">
        <v>42617353</v>
      </c>
      <c r="F50" s="59">
        <f t="shared" si="0"/>
        <v>46572221</v>
      </c>
      <c r="G50" s="59">
        <v>27186626</v>
      </c>
      <c r="H50" s="59">
        <v>26742578</v>
      </c>
      <c r="I50" s="59">
        <f t="shared" si="2"/>
        <v>19385595</v>
      </c>
    </row>
    <row r="51" spans="2:9" ht="10.5" customHeight="1" x14ac:dyDescent="0.25">
      <c r="B51" s="132"/>
      <c r="C51" s="124" t="s">
        <v>88</v>
      </c>
      <c r="D51" s="59">
        <v>222453</v>
      </c>
      <c r="E51" s="59">
        <v>11142217</v>
      </c>
      <c r="F51" s="59">
        <f t="shared" si="0"/>
        <v>11364670</v>
      </c>
      <c r="G51" s="59">
        <v>11255800</v>
      </c>
      <c r="H51" s="59">
        <v>10266000</v>
      </c>
      <c r="I51" s="59">
        <f t="shared" si="2"/>
        <v>108870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8000</v>
      </c>
      <c r="E53" s="59">
        <v>1305525</v>
      </c>
      <c r="F53" s="59">
        <f t="shared" si="0"/>
        <v>1313525</v>
      </c>
      <c r="G53" s="59">
        <v>1299178</v>
      </c>
      <c r="H53" s="59">
        <v>681573</v>
      </c>
      <c r="I53" s="59">
        <f t="shared" si="2"/>
        <v>14347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65" t="s">
        <v>94</v>
      </c>
      <c r="C57" s="266"/>
      <c r="D57" s="123">
        <f t="shared" ref="D57:E57" si="3">SUM(D58:D60)</f>
        <v>11000000</v>
      </c>
      <c r="E57" s="123">
        <f t="shared" si="3"/>
        <v>-3357399</v>
      </c>
      <c r="F57" s="123">
        <f t="shared" si="0"/>
        <v>7642601</v>
      </c>
      <c r="G57" s="123">
        <f>SUM(G58:G60)</f>
        <v>7633098</v>
      </c>
      <c r="H57" s="123">
        <f>SUM(H58:H60)</f>
        <v>0</v>
      </c>
      <c r="I57" s="123">
        <f>+F57-G57</f>
        <v>9503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11000000</v>
      </c>
      <c r="E59" s="59">
        <v>-3357399</v>
      </c>
      <c r="F59" s="59">
        <f t="shared" si="0"/>
        <v>7642601</v>
      </c>
      <c r="G59" s="59">
        <v>7633098</v>
      </c>
      <c r="H59" s="59">
        <v>0</v>
      </c>
      <c r="I59" s="59">
        <f t="shared" si="2"/>
        <v>9503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65" t="s">
        <v>98</v>
      </c>
      <c r="C61" s="266"/>
      <c r="D61" s="123">
        <f t="shared" ref="D61:H61" si="4">SUM(D62:D69)</f>
        <v>0</v>
      </c>
      <c r="E61" s="123">
        <f t="shared" si="4"/>
        <v>0</v>
      </c>
      <c r="F61" s="123">
        <f t="shared" si="0"/>
        <v>0</v>
      </c>
      <c r="G61" s="123">
        <f t="shared" si="4"/>
        <v>0</v>
      </c>
      <c r="H61" s="123">
        <f t="shared" si="4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65" t="s">
        <v>107</v>
      </c>
      <c r="C70" s="266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135" si="5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5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65" t="s">
        <v>111</v>
      </c>
      <c r="C74" s="266"/>
      <c r="D74" s="123">
        <f>SUM(D75:D81)</f>
        <v>0</v>
      </c>
      <c r="E74" s="123">
        <f t="shared" ref="E74:H74" si="6">SUM(E75:E81)</f>
        <v>0</v>
      </c>
      <c r="F74" s="123">
        <f t="shared" si="5"/>
        <v>0</v>
      </c>
      <c r="G74" s="123">
        <f t="shared" si="6"/>
        <v>0</v>
      </c>
      <c r="H74" s="123">
        <f t="shared" si="6"/>
        <v>0</v>
      </c>
      <c r="I74" s="123">
        <f t="shared" ref="I74:I81" si="7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5"/>
        <v>0</v>
      </c>
      <c r="G75" s="59">
        <v>0</v>
      </c>
      <c r="H75" s="59">
        <v>0</v>
      </c>
      <c r="I75" s="59">
        <f t="shared" si="7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5"/>
        <v>0</v>
      </c>
      <c r="G76" s="59">
        <v>0</v>
      </c>
      <c r="H76" s="59">
        <v>0</v>
      </c>
      <c r="I76" s="59">
        <f t="shared" si="7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5"/>
        <v>0</v>
      </c>
      <c r="G77" s="59">
        <v>0</v>
      </c>
      <c r="H77" s="59">
        <v>0</v>
      </c>
      <c r="I77" s="59">
        <f t="shared" si="7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5"/>
        <v>0</v>
      </c>
      <c r="G78" s="59">
        <v>0</v>
      </c>
      <c r="H78" s="59">
        <v>0</v>
      </c>
      <c r="I78" s="59">
        <f t="shared" si="7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5"/>
        <v>0</v>
      </c>
      <c r="G79" s="59">
        <v>0</v>
      </c>
      <c r="H79" s="59">
        <v>0</v>
      </c>
      <c r="I79" s="59">
        <f t="shared" si="7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5"/>
        <v>0</v>
      </c>
      <c r="G80" s="59">
        <v>0</v>
      </c>
      <c r="H80" s="59">
        <v>0</v>
      </c>
      <c r="I80" s="59">
        <f t="shared" si="7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5"/>
        <v>0</v>
      </c>
      <c r="G81" s="137">
        <v>0</v>
      </c>
      <c r="H81" s="137">
        <v>0</v>
      </c>
      <c r="I81" s="137">
        <f t="shared" si="7"/>
        <v>0</v>
      </c>
    </row>
    <row r="82" spans="2:9" ht="10.5" customHeight="1" x14ac:dyDescent="0.25">
      <c r="B82" s="146"/>
      <c r="C82" s="146"/>
      <c r="D82" s="147"/>
      <c r="E82" s="147"/>
      <c r="F82" s="147"/>
      <c r="G82" s="147"/>
      <c r="H82" s="147"/>
      <c r="I82" s="147"/>
    </row>
    <row r="83" spans="2:9" ht="10.5" customHeight="1" x14ac:dyDescent="0.25">
      <c r="B83" s="265" t="s">
        <v>119</v>
      </c>
      <c r="C83" s="266"/>
      <c r="D83" s="123">
        <f>+D84+D92+D102+D112+D122+D132+D136+D145+D149</f>
        <v>1767971639</v>
      </c>
      <c r="E83" s="123">
        <f>+E84+E92+E102+E112+E122+E132+E136+E145+E149</f>
        <v>896636828</v>
      </c>
      <c r="F83" s="123">
        <f t="shared" si="5"/>
        <v>2664608467</v>
      </c>
      <c r="G83" s="123">
        <f>+G84+G92+G102+G112+G122+G132+G136+G145+G149</f>
        <v>2540281188</v>
      </c>
      <c r="H83" s="123">
        <f>+H84+H92+H102+H112+H122+H132+H136+H145+H149</f>
        <v>2445357908</v>
      </c>
      <c r="I83" s="123">
        <f t="shared" ref="I83:I146" si="8">+F83-G83</f>
        <v>124327279</v>
      </c>
    </row>
    <row r="84" spans="2:9" ht="10.5" customHeight="1" x14ac:dyDescent="0.25">
      <c r="B84" s="265" t="s">
        <v>46</v>
      </c>
      <c r="C84" s="266"/>
      <c r="D84" s="123">
        <f>SUM(D85:D91)</f>
        <v>1484972394</v>
      </c>
      <c r="E84" s="123">
        <f>SUM(E85:E91)</f>
        <v>431180258</v>
      </c>
      <c r="F84" s="123">
        <f t="shared" si="5"/>
        <v>1916152652</v>
      </c>
      <c r="G84" s="123">
        <f>SUM(G85:G91)</f>
        <v>1902446235</v>
      </c>
      <c r="H84" s="123">
        <f>SUM(H85:H91)</f>
        <v>1865950877</v>
      </c>
      <c r="I84" s="123">
        <f>+F84-G84</f>
        <v>13706417</v>
      </c>
    </row>
    <row r="85" spans="2:9" ht="10.5" customHeight="1" x14ac:dyDescent="0.25">
      <c r="B85" s="132"/>
      <c r="C85" s="124" t="s">
        <v>47</v>
      </c>
      <c r="D85" s="59">
        <v>918809041</v>
      </c>
      <c r="E85" s="59">
        <v>-285533580</v>
      </c>
      <c r="F85" s="59">
        <f t="shared" si="5"/>
        <v>633275461</v>
      </c>
      <c r="G85" s="59">
        <v>633275390</v>
      </c>
      <c r="H85" s="59">
        <v>633275390</v>
      </c>
      <c r="I85" s="59">
        <f t="shared" ref="I85:I91" si="9">+F85-G85</f>
        <v>71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65405066</v>
      </c>
      <c r="F86" s="59">
        <f t="shared" si="5"/>
        <v>66946506</v>
      </c>
      <c r="G86" s="59">
        <v>53689387</v>
      </c>
      <c r="H86" s="59">
        <v>53689387</v>
      </c>
      <c r="I86" s="59">
        <f t="shared" si="9"/>
        <v>13257119</v>
      </c>
    </row>
    <row r="87" spans="2:9" ht="10.5" customHeight="1" x14ac:dyDescent="0.25">
      <c r="B87" s="132"/>
      <c r="C87" s="124" t="s">
        <v>49</v>
      </c>
      <c r="D87" s="59">
        <v>201791632</v>
      </c>
      <c r="E87" s="59">
        <v>251211606</v>
      </c>
      <c r="F87" s="59">
        <f t="shared" si="5"/>
        <v>453003238</v>
      </c>
      <c r="G87" s="59">
        <v>452681565</v>
      </c>
      <c r="H87" s="59">
        <v>434691414</v>
      </c>
      <c r="I87" s="59">
        <f t="shared" si="9"/>
        <v>321673</v>
      </c>
    </row>
    <row r="88" spans="2:9" ht="10.5" customHeight="1" x14ac:dyDescent="0.25">
      <c r="B88" s="132"/>
      <c r="C88" s="124" t="s">
        <v>50</v>
      </c>
      <c r="D88" s="59">
        <v>84914663</v>
      </c>
      <c r="E88" s="59">
        <v>96279595</v>
      </c>
      <c r="F88" s="59">
        <f t="shared" si="5"/>
        <v>181194258</v>
      </c>
      <c r="G88" s="59">
        <v>181189843</v>
      </c>
      <c r="H88" s="59">
        <v>162684636</v>
      </c>
      <c r="I88" s="59">
        <f t="shared" si="9"/>
        <v>4415</v>
      </c>
    </row>
    <row r="89" spans="2:9" ht="10.5" customHeight="1" x14ac:dyDescent="0.25">
      <c r="B89" s="132"/>
      <c r="C89" s="124" t="s">
        <v>51</v>
      </c>
      <c r="D89" s="59">
        <v>253355083</v>
      </c>
      <c r="E89" s="59">
        <v>271300653</v>
      </c>
      <c r="F89" s="59">
        <f t="shared" si="5"/>
        <v>524655736</v>
      </c>
      <c r="G89" s="59">
        <v>524532597</v>
      </c>
      <c r="H89" s="59">
        <v>524532597</v>
      </c>
      <c r="I89" s="59">
        <f t="shared" si="9"/>
        <v>123139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5"/>
        <v>0</v>
      </c>
      <c r="G90" s="59">
        <v>0</v>
      </c>
      <c r="H90" s="59">
        <v>0</v>
      </c>
      <c r="I90" s="59">
        <f t="shared" si="9"/>
        <v>0</v>
      </c>
    </row>
    <row r="91" spans="2:9" ht="10.5" customHeight="1" x14ac:dyDescent="0.25">
      <c r="B91" s="132"/>
      <c r="C91" s="124" t="s">
        <v>53</v>
      </c>
      <c r="D91" s="59">
        <v>24560535</v>
      </c>
      <c r="E91" s="59">
        <v>32516918</v>
      </c>
      <c r="F91" s="59">
        <f t="shared" si="5"/>
        <v>57077453</v>
      </c>
      <c r="G91" s="59">
        <v>57077453</v>
      </c>
      <c r="H91" s="59">
        <v>57077453</v>
      </c>
      <c r="I91" s="59">
        <f t="shared" si="9"/>
        <v>0</v>
      </c>
    </row>
    <row r="92" spans="2:9" ht="10.5" customHeight="1" x14ac:dyDescent="0.25">
      <c r="B92" s="265" t="s">
        <v>54</v>
      </c>
      <c r="C92" s="266"/>
      <c r="D92" s="123">
        <f>SUM(D93:D101)</f>
        <v>177219548</v>
      </c>
      <c r="E92" s="123">
        <f>SUM(E93:E101)</f>
        <v>183918947</v>
      </c>
      <c r="F92" s="123">
        <f t="shared" si="5"/>
        <v>361138495</v>
      </c>
      <c r="G92" s="123">
        <f>SUM(G93:G101)</f>
        <v>287249317</v>
      </c>
      <c r="H92" s="123">
        <f>SUM(H93:H101)</f>
        <v>258370877</v>
      </c>
      <c r="I92" s="123">
        <f t="shared" si="8"/>
        <v>73889178</v>
      </c>
    </row>
    <row r="93" spans="2:9" ht="10.5" customHeight="1" x14ac:dyDescent="0.25">
      <c r="B93" s="132"/>
      <c r="C93" s="124" t="s">
        <v>55</v>
      </c>
      <c r="D93" s="59">
        <v>18747044</v>
      </c>
      <c r="E93" s="59">
        <v>27640770</v>
      </c>
      <c r="F93" s="59">
        <f t="shared" si="5"/>
        <v>46387814</v>
      </c>
      <c r="G93" s="59">
        <v>21363601</v>
      </c>
      <c r="H93" s="59">
        <v>21213309</v>
      </c>
      <c r="I93" s="59">
        <f t="shared" si="8"/>
        <v>25024213</v>
      </c>
    </row>
    <row r="94" spans="2:9" ht="10.5" customHeight="1" x14ac:dyDescent="0.25">
      <c r="B94" s="132"/>
      <c r="C94" s="124" t="s">
        <v>56</v>
      </c>
      <c r="D94" s="59">
        <v>18374655</v>
      </c>
      <c r="E94" s="59">
        <v>11572125</v>
      </c>
      <c r="F94" s="59">
        <f t="shared" si="5"/>
        <v>29946780</v>
      </c>
      <c r="G94" s="59">
        <v>29647306</v>
      </c>
      <c r="H94" s="59">
        <v>29641854</v>
      </c>
      <c r="I94" s="59">
        <f t="shared" si="8"/>
        <v>299474</v>
      </c>
    </row>
    <row r="95" spans="2:9" ht="10.5" customHeight="1" x14ac:dyDescent="0.25">
      <c r="B95" s="132"/>
      <c r="C95" s="124" t="s">
        <v>57</v>
      </c>
      <c r="D95" s="59">
        <v>84400</v>
      </c>
      <c r="E95" s="59">
        <v>-10800</v>
      </c>
      <c r="F95" s="59">
        <f t="shared" si="5"/>
        <v>73600</v>
      </c>
      <c r="G95" s="59">
        <v>0</v>
      </c>
      <c r="H95" s="59">
        <v>0</v>
      </c>
      <c r="I95" s="59">
        <f t="shared" si="8"/>
        <v>73600</v>
      </c>
    </row>
    <row r="96" spans="2:9" ht="10.5" customHeight="1" x14ac:dyDescent="0.25">
      <c r="B96" s="132"/>
      <c r="C96" s="124" t="s">
        <v>58</v>
      </c>
      <c r="D96" s="59">
        <v>2903591</v>
      </c>
      <c r="E96" s="59">
        <v>-1359696</v>
      </c>
      <c r="F96" s="59">
        <f t="shared" si="5"/>
        <v>1543895</v>
      </c>
      <c r="G96" s="59">
        <v>1023281</v>
      </c>
      <c r="H96" s="59">
        <v>934536</v>
      </c>
      <c r="I96" s="59">
        <f t="shared" si="8"/>
        <v>520614</v>
      </c>
    </row>
    <row r="97" spans="2:9" ht="10.5" customHeight="1" x14ac:dyDescent="0.25">
      <c r="B97" s="132"/>
      <c r="C97" s="124" t="s">
        <v>59</v>
      </c>
      <c r="D97" s="59">
        <v>109965266</v>
      </c>
      <c r="E97" s="59">
        <v>140163492</v>
      </c>
      <c r="F97" s="59">
        <f t="shared" si="5"/>
        <v>250128758</v>
      </c>
      <c r="G97" s="59">
        <v>203579628</v>
      </c>
      <c r="H97" s="59">
        <v>180397555</v>
      </c>
      <c r="I97" s="59">
        <f t="shared" si="8"/>
        <v>46549130</v>
      </c>
    </row>
    <row r="98" spans="2:9" ht="10.5" customHeight="1" x14ac:dyDescent="0.25">
      <c r="B98" s="132"/>
      <c r="C98" s="124" t="s">
        <v>60</v>
      </c>
      <c r="D98" s="59">
        <v>15440215</v>
      </c>
      <c r="E98" s="59">
        <v>2509019</v>
      </c>
      <c r="F98" s="59">
        <f t="shared" si="5"/>
        <v>17949234</v>
      </c>
      <c r="G98" s="59">
        <v>17610550</v>
      </c>
      <c r="H98" s="59">
        <v>17610473</v>
      </c>
      <c r="I98" s="59">
        <f t="shared" si="8"/>
        <v>338684</v>
      </c>
    </row>
    <row r="99" spans="2:9" ht="10.5" customHeight="1" x14ac:dyDescent="0.25">
      <c r="B99" s="132"/>
      <c r="C99" s="124" t="s">
        <v>61</v>
      </c>
      <c r="D99" s="59">
        <v>8366868</v>
      </c>
      <c r="E99" s="59">
        <v>3385578</v>
      </c>
      <c r="F99" s="59">
        <f t="shared" si="5"/>
        <v>11752446</v>
      </c>
      <c r="G99" s="59">
        <v>11742550</v>
      </c>
      <c r="H99" s="59">
        <v>6725459</v>
      </c>
      <c r="I99" s="59">
        <f t="shared" si="8"/>
        <v>9896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 t="shared" si="5"/>
        <v>0</v>
      </c>
      <c r="G100" s="59">
        <v>0</v>
      </c>
      <c r="H100" s="59">
        <v>0</v>
      </c>
      <c r="I100" s="59">
        <f t="shared" si="8"/>
        <v>0</v>
      </c>
    </row>
    <row r="101" spans="2:9" ht="10.5" customHeight="1" x14ac:dyDescent="0.25">
      <c r="B101" s="132"/>
      <c r="C101" s="124" t="s">
        <v>63</v>
      </c>
      <c r="D101" s="59">
        <v>3337509</v>
      </c>
      <c r="E101" s="59">
        <v>18459</v>
      </c>
      <c r="F101" s="59">
        <f t="shared" si="5"/>
        <v>3355968</v>
      </c>
      <c r="G101" s="59">
        <v>2282401</v>
      </c>
      <c r="H101" s="59">
        <v>1847691</v>
      </c>
      <c r="I101" s="59">
        <f t="shared" si="8"/>
        <v>1073567</v>
      </c>
    </row>
    <row r="102" spans="2:9" ht="10.5" customHeight="1" x14ac:dyDescent="0.25">
      <c r="B102" s="265" t="s">
        <v>64</v>
      </c>
      <c r="C102" s="266"/>
      <c r="D102" s="123">
        <f>SUM(D103:D111)</f>
        <v>95381735</v>
      </c>
      <c r="E102" s="123">
        <f>SUM(E103:E111)</f>
        <v>165730033</v>
      </c>
      <c r="F102" s="123">
        <f t="shared" si="5"/>
        <v>261111768</v>
      </c>
      <c r="G102" s="123">
        <f>SUM(G103:G111)</f>
        <v>226996160</v>
      </c>
      <c r="H102" s="123">
        <f>SUM(H103:H111)</f>
        <v>201817312</v>
      </c>
      <c r="I102" s="123">
        <f t="shared" si="8"/>
        <v>34115608</v>
      </c>
    </row>
    <row r="103" spans="2:9" ht="10.5" customHeight="1" x14ac:dyDescent="0.25">
      <c r="B103" s="132"/>
      <c r="C103" s="124" t="s">
        <v>65</v>
      </c>
      <c r="D103" s="59">
        <v>30626263</v>
      </c>
      <c r="E103" s="59">
        <v>1348878</v>
      </c>
      <c r="F103" s="59">
        <f t="shared" si="5"/>
        <v>31975141</v>
      </c>
      <c r="G103" s="59">
        <v>31691435</v>
      </c>
      <c r="H103" s="59">
        <v>30345088</v>
      </c>
      <c r="I103" s="59">
        <f t="shared" si="8"/>
        <v>283706</v>
      </c>
    </row>
    <row r="104" spans="2:9" ht="10.5" customHeight="1" x14ac:dyDescent="0.25">
      <c r="B104" s="132"/>
      <c r="C104" s="124" t="s">
        <v>66</v>
      </c>
      <c r="D104" s="59">
        <v>10535071</v>
      </c>
      <c r="E104" s="59">
        <v>-2532784</v>
      </c>
      <c r="F104" s="59">
        <f t="shared" si="5"/>
        <v>8002287</v>
      </c>
      <c r="G104" s="59">
        <v>8002287</v>
      </c>
      <c r="H104" s="59">
        <v>5060985</v>
      </c>
      <c r="I104" s="59">
        <f t="shared" si="8"/>
        <v>0</v>
      </c>
    </row>
    <row r="105" spans="2:9" ht="10.5" customHeight="1" x14ac:dyDescent="0.25">
      <c r="B105" s="132"/>
      <c r="C105" s="124" t="s">
        <v>67</v>
      </c>
      <c r="D105" s="59">
        <v>25190076</v>
      </c>
      <c r="E105" s="59">
        <v>39844344</v>
      </c>
      <c r="F105" s="59">
        <f t="shared" si="5"/>
        <v>65034420</v>
      </c>
      <c r="G105" s="59">
        <v>51589420</v>
      </c>
      <c r="H105" s="59">
        <v>46161501</v>
      </c>
      <c r="I105" s="59">
        <f t="shared" si="8"/>
        <v>13445000</v>
      </c>
    </row>
    <row r="106" spans="2:9" ht="10.5" customHeight="1" x14ac:dyDescent="0.25">
      <c r="B106" s="132"/>
      <c r="C106" s="124" t="s">
        <v>68</v>
      </c>
      <c r="D106" s="59">
        <v>2736958</v>
      </c>
      <c r="E106" s="59">
        <v>446270</v>
      </c>
      <c r="F106" s="59">
        <f t="shared" si="5"/>
        <v>3183228</v>
      </c>
      <c r="G106" s="59">
        <v>3183228</v>
      </c>
      <c r="H106" s="59">
        <v>3183228</v>
      </c>
      <c r="I106" s="59">
        <f t="shared" si="8"/>
        <v>0</v>
      </c>
    </row>
    <row r="107" spans="2:9" ht="10.5" customHeight="1" x14ac:dyDescent="0.25">
      <c r="B107" s="132"/>
      <c r="C107" s="124" t="s">
        <v>69</v>
      </c>
      <c r="D107" s="59">
        <v>19713281</v>
      </c>
      <c r="E107" s="59">
        <v>128176193</v>
      </c>
      <c r="F107" s="59">
        <f t="shared" si="5"/>
        <v>147889474</v>
      </c>
      <c r="G107" s="59">
        <v>128215694</v>
      </c>
      <c r="H107" s="59">
        <v>112762591</v>
      </c>
      <c r="I107" s="59">
        <f t="shared" si="8"/>
        <v>19673780</v>
      </c>
    </row>
    <row r="108" spans="2:9" ht="10.5" customHeight="1" x14ac:dyDescent="0.25">
      <c r="B108" s="132"/>
      <c r="C108" s="124" t="s">
        <v>70</v>
      </c>
      <c r="D108" s="59">
        <v>526500</v>
      </c>
      <c r="E108" s="59">
        <v>2818133</v>
      </c>
      <c r="F108" s="59">
        <f t="shared" si="5"/>
        <v>3344633</v>
      </c>
      <c r="G108" s="59">
        <v>2834585</v>
      </c>
      <c r="H108" s="59">
        <v>2834585</v>
      </c>
      <c r="I108" s="59">
        <f t="shared" si="8"/>
        <v>510048</v>
      </c>
    </row>
    <row r="109" spans="2:9" ht="10.5" customHeight="1" x14ac:dyDescent="0.25">
      <c r="B109" s="132"/>
      <c r="C109" s="124" t="s">
        <v>71</v>
      </c>
      <c r="D109" s="59">
        <v>3935314</v>
      </c>
      <c r="E109" s="59">
        <v>-3141350</v>
      </c>
      <c r="F109" s="59">
        <f t="shared" si="5"/>
        <v>793964</v>
      </c>
      <c r="G109" s="59">
        <v>625497</v>
      </c>
      <c r="H109" s="59">
        <v>620869</v>
      </c>
      <c r="I109" s="59">
        <f t="shared" si="8"/>
        <v>168467</v>
      </c>
    </row>
    <row r="110" spans="2:9" ht="10.5" customHeight="1" x14ac:dyDescent="0.25">
      <c r="B110" s="132"/>
      <c r="C110" s="124" t="s">
        <v>72</v>
      </c>
      <c r="D110" s="59">
        <v>1460025</v>
      </c>
      <c r="E110" s="59">
        <v>-923195</v>
      </c>
      <c r="F110" s="59">
        <f t="shared" si="5"/>
        <v>536830</v>
      </c>
      <c r="G110" s="59">
        <v>503523</v>
      </c>
      <c r="H110" s="59">
        <v>497974</v>
      </c>
      <c r="I110" s="59">
        <f t="shared" si="8"/>
        <v>33307</v>
      </c>
    </row>
    <row r="111" spans="2:9" ht="10.5" customHeight="1" x14ac:dyDescent="0.25">
      <c r="B111" s="132"/>
      <c r="C111" s="124" t="s">
        <v>73</v>
      </c>
      <c r="D111" s="59">
        <v>658247</v>
      </c>
      <c r="E111" s="59">
        <v>-306456</v>
      </c>
      <c r="F111" s="59">
        <f t="shared" si="5"/>
        <v>351791</v>
      </c>
      <c r="G111" s="59">
        <v>350491</v>
      </c>
      <c r="H111" s="59">
        <v>350491</v>
      </c>
      <c r="I111" s="59">
        <f t="shared" si="8"/>
        <v>1300</v>
      </c>
    </row>
    <row r="112" spans="2:9" ht="10.5" customHeight="1" x14ac:dyDescent="0.25">
      <c r="B112" s="265" t="s">
        <v>74</v>
      </c>
      <c r="C112" s="266"/>
      <c r="D112" s="123">
        <f>SUM(D113:D121)</f>
        <v>36000</v>
      </c>
      <c r="E112" s="123">
        <f>SUM(E113:E121)</f>
        <v>2604510</v>
      </c>
      <c r="F112" s="123">
        <f t="shared" si="5"/>
        <v>2640510</v>
      </c>
      <c r="G112" s="123">
        <f>SUM(G113:G121)</f>
        <v>2613406</v>
      </c>
      <c r="H112" s="123">
        <f>SUM(H113:H121)</f>
        <v>2613406</v>
      </c>
      <c r="I112" s="123">
        <f t="shared" si="8"/>
        <v>27104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5"/>
        <v>0</v>
      </c>
      <c r="G113" s="59">
        <v>0</v>
      </c>
      <c r="H113" s="59">
        <v>0</v>
      </c>
      <c r="I113" s="59">
        <f t="shared" si="8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2618600</v>
      </c>
      <c r="F114" s="59">
        <f t="shared" si="5"/>
        <v>2618600</v>
      </c>
      <c r="G114" s="59">
        <v>2613406</v>
      </c>
      <c r="H114" s="59">
        <v>2613406</v>
      </c>
      <c r="I114" s="59">
        <f t="shared" si="8"/>
        <v>5194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5"/>
        <v>0</v>
      </c>
      <c r="G115" s="59">
        <v>0</v>
      </c>
      <c r="H115" s="59">
        <v>0</v>
      </c>
      <c r="I115" s="59">
        <f t="shared" si="8"/>
        <v>0</v>
      </c>
    </row>
    <row r="116" spans="2:9" ht="10.5" customHeight="1" x14ac:dyDescent="0.25">
      <c r="B116" s="132"/>
      <c r="C116" s="124" t="s">
        <v>78</v>
      </c>
      <c r="D116" s="59">
        <v>36000</v>
      </c>
      <c r="E116" s="59">
        <v>-14090</v>
      </c>
      <c r="F116" s="59">
        <f t="shared" si="5"/>
        <v>21910</v>
      </c>
      <c r="G116" s="59">
        <v>0</v>
      </c>
      <c r="H116" s="59">
        <v>0</v>
      </c>
      <c r="I116" s="59">
        <f t="shared" si="8"/>
        <v>21910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5"/>
        <v>0</v>
      </c>
      <c r="G117" s="59">
        <v>0</v>
      </c>
      <c r="H117" s="59">
        <v>0</v>
      </c>
      <c r="I117" s="59">
        <f t="shared" si="8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5"/>
        <v>0</v>
      </c>
      <c r="G118" s="59">
        <v>0</v>
      </c>
      <c r="H118" s="59">
        <v>0</v>
      </c>
      <c r="I118" s="59">
        <f t="shared" si="8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5"/>
        <v>0</v>
      </c>
      <c r="G119" s="59">
        <v>0</v>
      </c>
      <c r="H119" s="59">
        <v>0</v>
      </c>
      <c r="I119" s="59">
        <f t="shared" si="8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5"/>
        <v>0</v>
      </c>
      <c r="G120" s="59">
        <v>0</v>
      </c>
      <c r="H120" s="59">
        <v>0</v>
      </c>
      <c r="I120" s="59">
        <f t="shared" si="8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5"/>
        <v>0</v>
      </c>
      <c r="G121" s="59">
        <v>0</v>
      </c>
      <c r="H121" s="59">
        <v>0</v>
      </c>
      <c r="I121" s="59">
        <f t="shared" si="8"/>
        <v>0</v>
      </c>
    </row>
    <row r="122" spans="2:9" ht="10.5" customHeight="1" x14ac:dyDescent="0.25">
      <c r="B122" s="265" t="s">
        <v>84</v>
      </c>
      <c r="C122" s="266"/>
      <c r="D122" s="123">
        <f>SUM(D123:D131)</f>
        <v>10361962</v>
      </c>
      <c r="E122" s="123">
        <f>SUM(E123:E131)</f>
        <v>2051439</v>
      </c>
      <c r="F122" s="123">
        <f t="shared" si="5"/>
        <v>12413401</v>
      </c>
      <c r="G122" s="123">
        <f>SUM(G123:G131)</f>
        <v>9935368</v>
      </c>
      <c r="H122" s="123">
        <f>SUM(H123:H131)</f>
        <v>8954053</v>
      </c>
      <c r="I122" s="123">
        <f t="shared" si="8"/>
        <v>2478033</v>
      </c>
    </row>
    <row r="123" spans="2:9" ht="10.5" customHeight="1" x14ac:dyDescent="0.25">
      <c r="B123" s="132"/>
      <c r="C123" s="124" t="s">
        <v>85</v>
      </c>
      <c r="D123" s="59">
        <v>1963722</v>
      </c>
      <c r="E123" s="59">
        <v>1352436</v>
      </c>
      <c r="F123" s="59">
        <f t="shared" si="5"/>
        <v>3316158</v>
      </c>
      <c r="G123" s="59">
        <v>2668799</v>
      </c>
      <c r="H123" s="59">
        <v>1942357</v>
      </c>
      <c r="I123" s="59">
        <f t="shared" si="8"/>
        <v>647359</v>
      </c>
    </row>
    <row r="124" spans="2:9" ht="10.5" customHeight="1" x14ac:dyDescent="0.25">
      <c r="B124" s="132"/>
      <c r="C124" s="124" t="s">
        <v>86</v>
      </c>
      <c r="D124" s="59">
        <v>0</v>
      </c>
      <c r="E124" s="59">
        <v>438480</v>
      </c>
      <c r="F124" s="59">
        <f t="shared" si="5"/>
        <v>438480</v>
      </c>
      <c r="G124" s="59">
        <v>436998</v>
      </c>
      <c r="H124" s="59">
        <v>391252</v>
      </c>
      <c r="I124" s="59">
        <f t="shared" si="8"/>
        <v>1482</v>
      </c>
    </row>
    <row r="125" spans="2:9" ht="10.5" customHeight="1" x14ac:dyDescent="0.25">
      <c r="B125" s="132"/>
      <c r="C125" s="124" t="s">
        <v>87</v>
      </c>
      <c r="D125" s="59">
        <v>5770740</v>
      </c>
      <c r="E125" s="59">
        <v>-77111</v>
      </c>
      <c r="F125" s="59">
        <f t="shared" si="5"/>
        <v>5693629</v>
      </c>
      <c r="G125" s="59">
        <v>3906203</v>
      </c>
      <c r="H125" s="59">
        <v>3741484</v>
      </c>
      <c r="I125" s="59">
        <f>+F125-G125</f>
        <v>1787426</v>
      </c>
    </row>
    <row r="126" spans="2:9" ht="10.5" customHeight="1" x14ac:dyDescent="0.25">
      <c r="B126" s="132"/>
      <c r="C126" s="124" t="s">
        <v>88</v>
      </c>
      <c r="D126" s="59">
        <v>1675000</v>
      </c>
      <c r="E126" s="59">
        <v>-1324256</v>
      </c>
      <c r="F126" s="59">
        <f t="shared" si="5"/>
        <v>350744</v>
      </c>
      <c r="G126" s="59">
        <v>336902</v>
      </c>
      <c r="H126" s="59">
        <v>336902</v>
      </c>
      <c r="I126" s="59">
        <f t="shared" si="8"/>
        <v>13842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f t="shared" si="5"/>
        <v>0</v>
      </c>
      <c r="G127" s="59">
        <v>0</v>
      </c>
      <c r="H127" s="59">
        <v>0</v>
      </c>
      <c r="I127" s="59">
        <f t="shared" si="8"/>
        <v>0</v>
      </c>
    </row>
    <row r="128" spans="2:9" ht="10.5" customHeight="1" x14ac:dyDescent="0.25">
      <c r="B128" s="132"/>
      <c r="C128" s="124" t="s">
        <v>90</v>
      </c>
      <c r="D128" s="59">
        <v>952500</v>
      </c>
      <c r="E128" s="59">
        <v>1659890</v>
      </c>
      <c r="F128" s="59">
        <f t="shared" si="5"/>
        <v>2612390</v>
      </c>
      <c r="G128" s="59">
        <v>2586466</v>
      </c>
      <c r="H128" s="59">
        <v>2542058</v>
      </c>
      <c r="I128" s="59">
        <f t="shared" si="8"/>
        <v>25924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5"/>
        <v>0</v>
      </c>
      <c r="G129" s="59">
        <v>0</v>
      </c>
      <c r="H129" s="59">
        <v>0</v>
      </c>
      <c r="I129" s="59">
        <f t="shared" si="8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 t="shared" si="5"/>
        <v>0</v>
      </c>
      <c r="G130" s="59">
        <v>0</v>
      </c>
      <c r="H130" s="59">
        <v>0</v>
      </c>
      <c r="I130" s="59">
        <f t="shared" si="8"/>
        <v>0</v>
      </c>
    </row>
    <row r="131" spans="2:9" ht="10.5" customHeight="1" x14ac:dyDescent="0.25">
      <c r="B131" s="132"/>
      <c r="C131" s="124" t="s">
        <v>93</v>
      </c>
      <c r="D131" s="59">
        <v>0</v>
      </c>
      <c r="E131" s="59">
        <v>2000</v>
      </c>
      <c r="F131" s="59">
        <f t="shared" si="5"/>
        <v>2000</v>
      </c>
      <c r="G131" s="59">
        <v>0</v>
      </c>
      <c r="H131" s="59">
        <v>0</v>
      </c>
      <c r="I131" s="59">
        <f t="shared" si="8"/>
        <v>2000</v>
      </c>
    </row>
    <row r="132" spans="2:9" ht="10.5" customHeight="1" x14ac:dyDescent="0.25">
      <c r="B132" s="265" t="s">
        <v>94</v>
      </c>
      <c r="C132" s="266"/>
      <c r="D132" s="123">
        <f>SUM(D133:D135)</f>
        <v>0</v>
      </c>
      <c r="E132" s="123">
        <f>SUM(E133:E135)</f>
        <v>111151641</v>
      </c>
      <c r="F132" s="123">
        <f t="shared" si="5"/>
        <v>111151641</v>
      </c>
      <c r="G132" s="123">
        <f>SUM(G133:G135)</f>
        <v>111040702</v>
      </c>
      <c r="H132" s="123">
        <f>SUM(H133:H135)</f>
        <v>107651383</v>
      </c>
      <c r="I132" s="123">
        <f t="shared" si="8"/>
        <v>110939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5"/>
        <v>0</v>
      </c>
      <c r="G133" s="59">
        <v>0</v>
      </c>
      <c r="H133" s="59">
        <v>0</v>
      </c>
      <c r="I133" s="59">
        <f t="shared" si="8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111151641</v>
      </c>
      <c r="F134" s="59">
        <f t="shared" si="5"/>
        <v>111151641</v>
      </c>
      <c r="G134" s="59">
        <v>111040702</v>
      </c>
      <c r="H134" s="59">
        <v>107651383</v>
      </c>
      <c r="I134" s="59">
        <f t="shared" si="8"/>
        <v>110939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5"/>
        <v>0</v>
      </c>
      <c r="G135" s="59">
        <v>0</v>
      </c>
      <c r="H135" s="59">
        <v>0</v>
      </c>
      <c r="I135" s="59">
        <f t="shared" si="8"/>
        <v>0</v>
      </c>
    </row>
    <row r="136" spans="2:9" ht="10.5" customHeight="1" x14ac:dyDescent="0.25">
      <c r="B136" s="265" t="s">
        <v>98</v>
      </c>
      <c r="C136" s="266"/>
      <c r="D136" s="123">
        <f>SUM(D137:D144)</f>
        <v>0</v>
      </c>
      <c r="E136" s="123">
        <f>SUM(E137:E144)</f>
        <v>0</v>
      </c>
      <c r="F136" s="123">
        <f t="shared" ref="F136:F156" si="10">+D136+E136</f>
        <v>0</v>
      </c>
      <c r="G136" s="123">
        <f>SUM(G137:G144)</f>
        <v>0</v>
      </c>
      <c r="H136" s="123">
        <f>SUM(H137:H144)</f>
        <v>0</v>
      </c>
      <c r="I136" s="123">
        <f t="shared" si="8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0"/>
        <v>0</v>
      </c>
      <c r="G137" s="59">
        <v>0</v>
      </c>
      <c r="H137" s="59">
        <v>0</v>
      </c>
      <c r="I137" s="59">
        <f t="shared" si="8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0"/>
        <v>0</v>
      </c>
      <c r="G138" s="59">
        <v>0</v>
      </c>
      <c r="H138" s="59">
        <v>0</v>
      </c>
      <c r="I138" s="59">
        <f t="shared" si="8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0"/>
        <v>0</v>
      </c>
      <c r="G139" s="59">
        <v>0</v>
      </c>
      <c r="H139" s="59">
        <v>0</v>
      </c>
      <c r="I139" s="59">
        <f t="shared" si="8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0"/>
        <v>0</v>
      </c>
      <c r="G140" s="59">
        <v>0</v>
      </c>
      <c r="H140" s="59">
        <v>0</v>
      </c>
      <c r="I140" s="59">
        <f t="shared" si="8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0"/>
        <v>0</v>
      </c>
      <c r="G141" s="59">
        <v>0</v>
      </c>
      <c r="H141" s="59">
        <v>0</v>
      </c>
      <c r="I141" s="59">
        <f t="shared" si="8"/>
        <v>0</v>
      </c>
    </row>
    <row r="142" spans="2:9" ht="10.5" customHeight="1" x14ac:dyDescent="0.25">
      <c r="B142" s="132"/>
      <c r="C142" s="124" t="s">
        <v>104</v>
      </c>
      <c r="D142" s="59"/>
      <c r="E142" s="59"/>
      <c r="F142" s="59">
        <f t="shared" si="10"/>
        <v>0</v>
      </c>
      <c r="G142" s="59"/>
      <c r="H142" s="59"/>
      <c r="I142" s="59"/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0"/>
        <v>0</v>
      </c>
      <c r="G143" s="59">
        <v>0</v>
      </c>
      <c r="H143" s="59">
        <v>0</v>
      </c>
      <c r="I143" s="59">
        <f t="shared" si="8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0"/>
        <v>0</v>
      </c>
      <c r="G144" s="59">
        <v>0</v>
      </c>
      <c r="H144" s="59">
        <v>0</v>
      </c>
      <c r="I144" s="59">
        <f t="shared" si="8"/>
        <v>0</v>
      </c>
    </row>
    <row r="145" spans="2:9" ht="10.5" customHeight="1" x14ac:dyDescent="0.25">
      <c r="B145" s="265" t="s">
        <v>107</v>
      </c>
      <c r="C145" s="266"/>
      <c r="D145" s="123">
        <f>SUM(D146:D148)</f>
        <v>0</v>
      </c>
      <c r="E145" s="123">
        <f>SUM(E146:E148)</f>
        <v>0</v>
      </c>
      <c r="F145" s="123">
        <f t="shared" si="10"/>
        <v>0</v>
      </c>
      <c r="G145" s="123">
        <f>SUM(G146:G148)</f>
        <v>0</v>
      </c>
      <c r="H145" s="123">
        <f>SUM(H146:H148)</f>
        <v>0</v>
      </c>
      <c r="I145" s="123">
        <f t="shared" si="8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0"/>
        <v>0</v>
      </c>
      <c r="G146" s="59">
        <v>0</v>
      </c>
      <c r="H146" s="59">
        <v>0</v>
      </c>
      <c r="I146" s="59">
        <f t="shared" si="8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si="10"/>
        <v>0</v>
      </c>
      <c r="G147" s="59">
        <v>0</v>
      </c>
      <c r="H147" s="59">
        <v>0</v>
      </c>
      <c r="I147" s="59">
        <f t="shared" ref="I147:I156" si="11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10"/>
        <v>0</v>
      </c>
      <c r="G148" s="59">
        <v>0</v>
      </c>
      <c r="H148" s="59">
        <v>0</v>
      </c>
      <c r="I148" s="59">
        <f t="shared" si="11"/>
        <v>0</v>
      </c>
    </row>
    <row r="149" spans="2:9" ht="10.5" customHeight="1" x14ac:dyDescent="0.25">
      <c r="B149" s="265" t="s">
        <v>111</v>
      </c>
      <c r="C149" s="266"/>
      <c r="D149" s="123">
        <f>SUM(D150:D156)</f>
        <v>0</v>
      </c>
      <c r="E149" s="123">
        <f>SUM(E150:E156)</f>
        <v>0</v>
      </c>
      <c r="F149" s="123">
        <f t="shared" si="10"/>
        <v>0</v>
      </c>
      <c r="G149" s="123">
        <f>SUM(G150:G156)</f>
        <v>0</v>
      </c>
      <c r="H149" s="123">
        <f>SUM(H150:H156)</f>
        <v>0</v>
      </c>
      <c r="I149" s="123">
        <f t="shared" si="11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10"/>
        <v>0</v>
      </c>
      <c r="G150" s="59">
        <v>0</v>
      </c>
      <c r="H150" s="59">
        <v>0</v>
      </c>
      <c r="I150" s="59">
        <f t="shared" si="11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10"/>
        <v>0</v>
      </c>
      <c r="G151" s="59">
        <v>0</v>
      </c>
      <c r="H151" s="59">
        <v>0</v>
      </c>
      <c r="I151" s="59">
        <f t="shared" si="11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10"/>
        <v>0</v>
      </c>
      <c r="G152" s="59">
        <v>0</v>
      </c>
      <c r="H152" s="59">
        <v>0</v>
      </c>
      <c r="I152" s="59">
        <f t="shared" si="11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10"/>
        <v>0</v>
      </c>
      <c r="G153" s="59">
        <v>0</v>
      </c>
      <c r="H153" s="59">
        <v>0</v>
      </c>
      <c r="I153" s="59">
        <f t="shared" si="11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10"/>
        <v>0</v>
      </c>
      <c r="G154" s="59">
        <v>0</v>
      </c>
      <c r="H154" s="59">
        <v>0</v>
      </c>
      <c r="I154" s="59">
        <f t="shared" si="11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10"/>
        <v>0</v>
      </c>
      <c r="G155" s="59">
        <v>0</v>
      </c>
      <c r="H155" s="59">
        <v>0</v>
      </c>
      <c r="I155" s="59">
        <f t="shared" si="11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10"/>
        <v>0</v>
      </c>
      <c r="G156" s="59">
        <v>0</v>
      </c>
      <c r="H156" s="59">
        <v>0</v>
      </c>
      <c r="I156" s="59">
        <f t="shared" si="11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65" t="s">
        <v>120</v>
      </c>
      <c r="C158" s="266"/>
      <c r="D158" s="123">
        <f>+D8+D83</f>
        <v>2059977361</v>
      </c>
      <c r="E158" s="123">
        <f t="shared" ref="E158:I158" si="12">+E8+E83</f>
        <v>2339321743.5699997</v>
      </c>
      <c r="F158" s="123">
        <f t="shared" si="12"/>
        <v>4399299104.5699997</v>
      </c>
      <c r="G158" s="123">
        <f t="shared" si="12"/>
        <v>3942657199</v>
      </c>
      <c r="H158" s="123">
        <f t="shared" si="12"/>
        <v>3680199270</v>
      </c>
      <c r="I158" s="123">
        <f t="shared" si="12"/>
        <v>456641905.56999993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  <headerFooter>
    <oddHeader>&amp;R&amp;P de &amp;N</oddHeader>
  </headerFooter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view="pageBreakPreview" zoomScale="130" zoomScaleNormal="150" zoomScaleSheetLayoutView="130" workbookViewId="0">
      <selection activeCell="B5" sqref="B5:H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2" t="s">
        <v>176</v>
      </c>
      <c r="C2" s="273"/>
      <c r="D2" s="273"/>
      <c r="E2" s="273"/>
      <c r="F2" s="273"/>
      <c r="G2" s="273"/>
      <c r="H2" s="274"/>
    </row>
    <row r="3" spans="2:14" x14ac:dyDescent="0.25">
      <c r="B3" s="164" t="s">
        <v>40</v>
      </c>
      <c r="C3" s="165"/>
      <c r="D3" s="165"/>
      <c r="E3" s="165"/>
      <c r="F3" s="165"/>
      <c r="G3" s="165"/>
      <c r="H3" s="166"/>
    </row>
    <row r="4" spans="2:14" x14ac:dyDescent="0.25">
      <c r="B4" s="164" t="s">
        <v>121</v>
      </c>
      <c r="C4" s="165"/>
      <c r="D4" s="165"/>
      <c r="E4" s="165"/>
      <c r="F4" s="165"/>
      <c r="G4" s="165"/>
      <c r="H4" s="166"/>
    </row>
    <row r="5" spans="2:14" x14ac:dyDescent="0.25">
      <c r="B5" s="164" t="str">
        <f>+'FORMATO 6A'!B4:I4</f>
        <v>Del 1 de enero al 31 de diciembre de 2020 (b)</v>
      </c>
      <c r="C5" s="165"/>
      <c r="D5" s="165"/>
      <c r="E5" s="165"/>
      <c r="F5" s="165"/>
      <c r="G5" s="165"/>
      <c r="H5" s="166"/>
    </row>
    <row r="6" spans="2:14" ht="15.75" thickBot="1" x14ac:dyDescent="0.3">
      <c r="B6" s="167" t="s">
        <v>0</v>
      </c>
      <c r="C6" s="168"/>
      <c r="D6" s="168"/>
      <c r="E6" s="168"/>
      <c r="F6" s="168"/>
      <c r="G6" s="168"/>
      <c r="H6" s="169"/>
    </row>
    <row r="7" spans="2:14" ht="15.75" thickBot="1" x14ac:dyDescent="0.3">
      <c r="B7" s="208" t="s">
        <v>175</v>
      </c>
      <c r="C7" s="269" t="s">
        <v>42</v>
      </c>
      <c r="D7" s="270"/>
      <c r="E7" s="270"/>
      <c r="F7" s="270"/>
      <c r="G7" s="271"/>
      <c r="H7" s="208" t="s">
        <v>179</v>
      </c>
    </row>
    <row r="8" spans="2:14" ht="17.25" thickBot="1" x14ac:dyDescent="0.3">
      <c r="B8" s="209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9"/>
    </row>
    <row r="9" spans="2:14" x14ac:dyDescent="0.25">
      <c r="B9" s="3" t="s">
        <v>122</v>
      </c>
      <c r="C9" s="39">
        <f t="shared" ref="C9:H9" si="0">SUM(C11:C16)</f>
        <v>292005722</v>
      </c>
      <c r="D9" s="39">
        <f t="shared" si="0"/>
        <v>1442684916</v>
      </c>
      <c r="E9" s="39">
        <f t="shared" si="0"/>
        <v>1734690638</v>
      </c>
      <c r="F9" s="39">
        <f t="shared" si="0"/>
        <v>1402376011</v>
      </c>
      <c r="G9" s="39">
        <f t="shared" si="0"/>
        <v>1234841362</v>
      </c>
      <c r="H9" s="39">
        <f t="shared" si="0"/>
        <v>332314627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5917612</v>
      </c>
      <c r="D11" s="37">
        <v>20554758</v>
      </c>
      <c r="E11" s="34">
        <f>+C11+D11</f>
        <v>26472370</v>
      </c>
      <c r="F11" s="37">
        <v>25690227</v>
      </c>
      <c r="G11" s="37">
        <v>23731595</v>
      </c>
      <c r="H11" s="34">
        <f t="shared" ref="H11:H16" si="1">+E11-F11</f>
        <v>782143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22770268</v>
      </c>
      <c r="D12" s="37">
        <v>-5154016</v>
      </c>
      <c r="E12" s="34">
        <f t="shared" ref="E12:E16" si="2">+C12+D12</f>
        <v>17616252</v>
      </c>
      <c r="F12" s="37">
        <v>14173313</v>
      </c>
      <c r="G12" s="37">
        <v>13293591</v>
      </c>
      <c r="H12" s="34">
        <f t="shared" si="1"/>
        <v>3442939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37">
        <v>189701025</v>
      </c>
      <c r="D13" s="37">
        <v>1052403675</v>
      </c>
      <c r="E13" s="34">
        <f t="shared" si="2"/>
        <v>1242104700</v>
      </c>
      <c r="F13" s="37">
        <v>929457926</v>
      </c>
      <c r="G13" s="37">
        <v>768386592</v>
      </c>
      <c r="H13" s="34">
        <f t="shared" si="1"/>
        <v>312646774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60514083</v>
      </c>
      <c r="D14" s="37">
        <v>362303629</v>
      </c>
      <c r="E14" s="34">
        <f t="shared" si="2"/>
        <v>422817712</v>
      </c>
      <c r="F14" s="37">
        <v>421372845</v>
      </c>
      <c r="G14" s="37">
        <v>418801576</v>
      </c>
      <c r="H14" s="34">
        <f t="shared" si="1"/>
        <v>1444867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2300213</v>
      </c>
      <c r="D15" s="37">
        <v>14211347</v>
      </c>
      <c r="E15" s="34">
        <f t="shared" si="2"/>
        <v>16511560</v>
      </c>
      <c r="F15" s="37">
        <v>2813148</v>
      </c>
      <c r="G15" s="37">
        <v>2813148</v>
      </c>
      <c r="H15" s="34">
        <f t="shared" si="1"/>
        <v>13698412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10802521</v>
      </c>
      <c r="D16" s="37">
        <v>-1634477</v>
      </c>
      <c r="E16" s="34">
        <f t="shared" si="2"/>
        <v>9168044</v>
      </c>
      <c r="F16" s="37">
        <v>8868552</v>
      </c>
      <c r="G16" s="37">
        <v>7814860</v>
      </c>
      <c r="H16" s="34">
        <f t="shared" si="1"/>
        <v>299492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1767971639</v>
      </c>
      <c r="D18" s="39">
        <f t="shared" si="3"/>
        <v>896636828</v>
      </c>
      <c r="E18" s="39">
        <f t="shared" si="3"/>
        <v>2664608467</v>
      </c>
      <c r="F18" s="39">
        <f t="shared" si="3"/>
        <v>2540281188</v>
      </c>
      <c r="G18" s="39">
        <f t="shared" si="3"/>
        <v>2445357908</v>
      </c>
      <c r="H18" s="39">
        <f t="shared" si="3"/>
        <v>124327279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146889273</v>
      </c>
      <c r="D20" s="37">
        <v>-127749408</v>
      </c>
      <c r="E20" s="34">
        <f t="shared" ref="E20:E25" si="4">+C20+D20</f>
        <v>19139865</v>
      </c>
      <c r="F20" s="37">
        <v>18711176</v>
      </c>
      <c r="G20" s="37">
        <v>18445101</v>
      </c>
      <c r="H20" s="34">
        <f t="shared" ref="H20:H25" si="5">+E20-F20</f>
        <v>428689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71749462</v>
      </c>
      <c r="D21" s="37">
        <v>-6856949</v>
      </c>
      <c r="E21" s="34">
        <f t="shared" si="4"/>
        <v>64892513</v>
      </c>
      <c r="F21" s="37">
        <v>63493226</v>
      </c>
      <c r="G21" s="37">
        <v>59296607</v>
      </c>
      <c r="H21" s="34">
        <f t="shared" si="5"/>
        <v>1399287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1096188500</v>
      </c>
      <c r="D22" s="37">
        <v>614410810</v>
      </c>
      <c r="E22" s="34">
        <f t="shared" si="4"/>
        <v>1710599310</v>
      </c>
      <c r="F22" s="37">
        <v>1617048680</v>
      </c>
      <c r="G22" s="37">
        <v>1561145333</v>
      </c>
      <c r="H22" s="34">
        <f t="shared" si="5"/>
        <v>93550630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329862685</v>
      </c>
      <c r="D23" s="37">
        <v>333377241</v>
      </c>
      <c r="E23" s="34">
        <f t="shared" si="4"/>
        <v>663239926</v>
      </c>
      <c r="F23" s="37">
        <v>636028171</v>
      </c>
      <c r="G23" s="37">
        <v>607951264</v>
      </c>
      <c r="H23" s="34">
        <f t="shared" si="5"/>
        <v>27211755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41926968</v>
      </c>
      <c r="D24" s="37">
        <v>93066892</v>
      </c>
      <c r="E24" s="34">
        <f t="shared" si="4"/>
        <v>134993860</v>
      </c>
      <c r="F24" s="37">
        <v>133790473</v>
      </c>
      <c r="G24" s="37">
        <v>129326273</v>
      </c>
      <c r="H24" s="34">
        <f t="shared" si="5"/>
        <v>1203387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81354751</v>
      </c>
      <c r="D25" s="37">
        <v>-9611758</v>
      </c>
      <c r="E25" s="34">
        <f t="shared" si="4"/>
        <v>71742993</v>
      </c>
      <c r="F25" s="37">
        <v>71209462</v>
      </c>
      <c r="G25" s="37">
        <v>69193330</v>
      </c>
      <c r="H25" s="34">
        <f t="shared" si="5"/>
        <v>533531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2059977361</v>
      </c>
      <c r="D27" s="39">
        <f>+D9+D18</f>
        <v>2339321744</v>
      </c>
      <c r="E27" s="39">
        <f t="shared" si="6"/>
        <v>4399299105</v>
      </c>
      <c r="F27" s="39">
        <f t="shared" si="6"/>
        <v>3942657199</v>
      </c>
      <c r="G27" s="39">
        <f t="shared" si="6"/>
        <v>3680199270</v>
      </c>
      <c r="H27" s="35">
        <f t="shared" si="6"/>
        <v>456641906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38">
        <v>0</v>
      </c>
      <c r="D30" s="38">
        <v>0.43000006675720215</v>
      </c>
      <c r="E30" s="38">
        <v>0.43000006675720215</v>
      </c>
      <c r="F30" s="38">
        <v>0</v>
      </c>
      <c r="G30" s="38">
        <v>0</v>
      </c>
      <c r="H30" s="38">
        <v>0.43000006675720215</v>
      </c>
    </row>
    <row r="31" spans="2:14" x14ac:dyDescent="0.25"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</row>
    <row r="32" spans="2:14" x14ac:dyDescent="0.25">
      <c r="C32" s="56">
        <v>0</v>
      </c>
      <c r="D32" s="56">
        <v>0.43000030517578125</v>
      </c>
      <c r="E32" s="56">
        <v>0.43000030517578125</v>
      </c>
      <c r="F32" s="56">
        <v>0</v>
      </c>
      <c r="G32" s="56">
        <v>0</v>
      </c>
      <c r="H32" s="56">
        <v>0.43000006675720215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9"/>
  <sheetViews>
    <sheetView view="pageBreakPreview" zoomScale="130" zoomScaleNormal="175" zoomScaleSheetLayoutView="130" workbookViewId="0">
      <selection activeCell="D24" sqref="D24:E2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1" t="s">
        <v>176</v>
      </c>
      <c r="C2" s="162"/>
      <c r="D2" s="162"/>
      <c r="E2" s="162"/>
      <c r="F2" s="162"/>
      <c r="G2" s="162"/>
      <c r="H2" s="162"/>
      <c r="I2" s="275"/>
    </row>
    <row r="3" spans="2:9" ht="9.75" customHeight="1" x14ac:dyDescent="0.25">
      <c r="B3" s="217" t="s">
        <v>40</v>
      </c>
      <c r="C3" s="218"/>
      <c r="D3" s="218"/>
      <c r="E3" s="218"/>
      <c r="F3" s="218"/>
      <c r="G3" s="218"/>
      <c r="H3" s="218"/>
      <c r="I3" s="276"/>
    </row>
    <row r="4" spans="2:9" ht="9.75" customHeight="1" x14ac:dyDescent="0.25">
      <c r="B4" s="217" t="s">
        <v>125</v>
      </c>
      <c r="C4" s="218"/>
      <c r="D4" s="218"/>
      <c r="E4" s="218"/>
      <c r="F4" s="218"/>
      <c r="G4" s="218"/>
      <c r="H4" s="218"/>
      <c r="I4" s="276"/>
    </row>
    <row r="5" spans="2:9" ht="9.75" customHeight="1" x14ac:dyDescent="0.25">
      <c r="B5" s="217" t="str">
        <f>+'FORMATO 6A'!B4:I4</f>
        <v>Del 1 de enero al 31 de diciembre de 2020 (b)</v>
      </c>
      <c r="C5" s="218"/>
      <c r="D5" s="218"/>
      <c r="E5" s="218"/>
      <c r="F5" s="218"/>
      <c r="G5" s="218"/>
      <c r="H5" s="218"/>
      <c r="I5" s="276"/>
    </row>
    <row r="6" spans="2:9" ht="9.75" customHeight="1" thickBot="1" x14ac:dyDescent="0.3">
      <c r="B6" s="220" t="s">
        <v>0</v>
      </c>
      <c r="C6" s="221"/>
      <c r="D6" s="221"/>
      <c r="E6" s="221"/>
      <c r="F6" s="221"/>
      <c r="G6" s="221"/>
      <c r="H6" s="221"/>
      <c r="I6" s="277"/>
    </row>
    <row r="7" spans="2:9" ht="15.75" customHeight="1" thickBot="1" x14ac:dyDescent="0.3">
      <c r="B7" s="223" t="s">
        <v>175</v>
      </c>
      <c r="C7" s="225"/>
      <c r="D7" s="269" t="s">
        <v>42</v>
      </c>
      <c r="E7" s="270"/>
      <c r="F7" s="270"/>
      <c r="G7" s="270"/>
      <c r="H7" s="271"/>
      <c r="I7" s="208" t="s">
        <v>179</v>
      </c>
    </row>
    <row r="8" spans="2:9" ht="17.25" thickBot="1" x14ac:dyDescent="0.3">
      <c r="B8" s="233"/>
      <c r="C8" s="235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9"/>
    </row>
    <row r="9" spans="2:9" x14ac:dyDescent="0.25">
      <c r="B9" s="278"/>
      <c r="C9" s="279"/>
      <c r="D9" s="17"/>
      <c r="E9" s="17"/>
      <c r="F9" s="17"/>
      <c r="G9" s="17"/>
      <c r="H9" s="17"/>
      <c r="I9" s="17"/>
    </row>
    <row r="10" spans="2:9" x14ac:dyDescent="0.25">
      <c r="B10" s="280" t="s">
        <v>126</v>
      </c>
      <c r="C10" s="281"/>
      <c r="D10" s="39">
        <f>+D11+D21+D30+D41</f>
        <v>292005722</v>
      </c>
      <c r="E10" s="39">
        <f t="shared" ref="E10:H10" si="0">+E11+E21+E30+E41</f>
        <v>1442684916</v>
      </c>
      <c r="F10" s="39">
        <f t="shared" si="0"/>
        <v>1734690638</v>
      </c>
      <c r="G10" s="39">
        <f t="shared" si="0"/>
        <v>1402376011</v>
      </c>
      <c r="H10" s="39">
        <f t="shared" si="0"/>
        <v>1234841362</v>
      </c>
      <c r="I10" s="39">
        <f t="shared" ref="I10:I11" si="1">+F10-G10</f>
        <v>332314627</v>
      </c>
    </row>
    <row r="11" spans="2:9" ht="10.5" customHeight="1" x14ac:dyDescent="0.25">
      <c r="B11" s="214" t="s">
        <v>127</v>
      </c>
      <c r="C11" s="216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4" t="s">
        <v>136</v>
      </c>
      <c r="C21" s="216"/>
      <c r="D21" s="39">
        <f>SUM(D22:D28)</f>
        <v>292005722</v>
      </c>
      <c r="E21" s="39">
        <f t="shared" ref="E21:H21" si="3">SUM(E22:E28)</f>
        <v>1442684916</v>
      </c>
      <c r="F21" s="39">
        <f t="shared" si="3"/>
        <v>1734690638</v>
      </c>
      <c r="G21" s="39">
        <f t="shared" si="3"/>
        <v>1402376011</v>
      </c>
      <c r="H21" s="39">
        <f t="shared" si="3"/>
        <v>1234841362</v>
      </c>
      <c r="I21" s="39">
        <f t="shared" ref="I21" si="4">+F21-G21</f>
        <v>332314627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292005722</v>
      </c>
      <c r="E24" s="37">
        <f>+'FORMATO 6B'!D9</f>
        <v>1442684916</v>
      </c>
      <c r="F24" s="34">
        <f>+D24+E24</f>
        <v>1734690638</v>
      </c>
      <c r="G24" s="37">
        <f>+'FORMATO 6B'!F9</f>
        <v>1402376011</v>
      </c>
      <c r="H24" s="37">
        <f>+'FORMATO 6B'!G9</f>
        <v>1234841362</v>
      </c>
      <c r="I24" s="34">
        <f t="shared" ref="I24" si="5">+F24-G24</f>
        <v>332314627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4" t="s">
        <v>144</v>
      </c>
      <c r="C30" s="216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4" t="s">
        <v>154</v>
      </c>
      <c r="C41" s="216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4" t="s">
        <v>159</v>
      </c>
      <c r="C47" s="216"/>
      <c r="D47" s="39">
        <f>+D48+D58+D67+D78</f>
        <v>1767971639</v>
      </c>
      <c r="E47" s="39">
        <f t="shared" ref="E47:H47" si="10">+E48+E58+E67+E78</f>
        <v>896636828</v>
      </c>
      <c r="F47" s="39">
        <f t="shared" si="10"/>
        <v>2664608467</v>
      </c>
      <c r="G47" s="39">
        <f t="shared" si="10"/>
        <v>2540281188</v>
      </c>
      <c r="H47" s="39">
        <f t="shared" si="10"/>
        <v>2445357908</v>
      </c>
      <c r="I47" s="39">
        <f t="shared" ref="I47:I48" si="11">+F47-G47</f>
        <v>124327279</v>
      </c>
    </row>
    <row r="48" spans="2:9" x14ac:dyDescent="0.25">
      <c r="B48" s="214" t="s">
        <v>127</v>
      </c>
      <c r="C48" s="216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4" t="s">
        <v>136</v>
      </c>
      <c r="C58" s="216"/>
      <c r="D58" s="39">
        <f>SUM(D59:D65)</f>
        <v>1767971639</v>
      </c>
      <c r="E58" s="39">
        <f t="shared" ref="E58:H58" si="13">SUM(E59:E65)</f>
        <v>896636828</v>
      </c>
      <c r="F58" s="39">
        <f t="shared" si="13"/>
        <v>2664608467</v>
      </c>
      <c r="G58" s="39">
        <f t="shared" si="13"/>
        <v>2540281188</v>
      </c>
      <c r="H58" s="39">
        <f t="shared" si="13"/>
        <v>2445357908</v>
      </c>
      <c r="I58" s="39">
        <f t="shared" ref="I58" si="14">+F58-G58</f>
        <v>124327279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1767971639</v>
      </c>
      <c r="E61" s="37">
        <f>+'FORMATO 6B'!D18</f>
        <v>896636828</v>
      </c>
      <c r="F61" s="34">
        <f>+D61+E61</f>
        <v>2664608467</v>
      </c>
      <c r="G61" s="37">
        <f>+'FORMATO 6B'!F18</f>
        <v>2540281188</v>
      </c>
      <c r="H61" s="37">
        <f>+'FORMATO 6B'!G18</f>
        <v>2445357908</v>
      </c>
      <c r="I61" s="34">
        <f t="shared" ref="I61" si="15">+F61-G61</f>
        <v>124327279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1"/>
      <c r="C65" s="142" t="s">
        <v>143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/>
    </row>
    <row r="66" spans="2:9" x14ac:dyDescent="0.25">
      <c r="B66" s="144"/>
      <c r="C66" s="144"/>
      <c r="D66" s="145"/>
      <c r="E66" s="145"/>
      <c r="F66" s="145"/>
      <c r="G66" s="145"/>
      <c r="H66" s="145"/>
      <c r="I66" s="145"/>
    </row>
    <row r="67" spans="2:9" x14ac:dyDescent="0.25">
      <c r="B67" s="214" t="s">
        <v>144</v>
      </c>
      <c r="C67" s="216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4" t="s">
        <v>154</v>
      </c>
      <c r="C78" s="216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4" t="s">
        <v>120</v>
      </c>
      <c r="C84" s="216"/>
      <c r="D84" s="39">
        <f>+D10+D47</f>
        <v>2059977361</v>
      </c>
      <c r="E84" s="39">
        <f t="shared" ref="E84:H84" si="20">+E10+E47</f>
        <v>2339321744</v>
      </c>
      <c r="F84" s="39">
        <f t="shared" si="20"/>
        <v>4399299105</v>
      </c>
      <c r="G84" s="39">
        <f t="shared" si="20"/>
        <v>3942657199</v>
      </c>
      <c r="H84" s="39">
        <f t="shared" si="20"/>
        <v>3680199270</v>
      </c>
      <c r="I84" s="39">
        <f>+F84-G84</f>
        <v>456641906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>
        <f>+'FORMATO 6B'!C27-'FORMATO 6C'!D84</f>
        <v>0</v>
      </c>
      <c r="E87" s="55">
        <f>+'FORMATO 6B'!D27-'FORMATO 6C'!E84</f>
        <v>0</v>
      </c>
      <c r="F87" s="55">
        <f>+'FORMATO 6B'!E27-'FORMATO 6C'!F84</f>
        <v>0</v>
      </c>
      <c r="G87" s="55">
        <f>+'FORMATO 6B'!F27-'FORMATO 6C'!G84</f>
        <v>0</v>
      </c>
      <c r="H87" s="55">
        <f>+'FORMATO 6B'!G27-'FORMATO 6C'!H84</f>
        <v>0</v>
      </c>
      <c r="I87" s="55">
        <f>+'FORMATO 6B'!H27-'FORMATO 6C'!I84</f>
        <v>0</v>
      </c>
    </row>
    <row r="88" spans="2:9" x14ac:dyDescent="0.25">
      <c r="D88" s="55"/>
      <c r="E88" s="55"/>
      <c r="F88" s="55"/>
      <c r="G88" s="55"/>
      <c r="H88" s="55"/>
      <c r="I88" s="55"/>
    </row>
    <row r="89" spans="2:9" x14ac:dyDescent="0.25">
      <c r="D89" s="38"/>
      <c r="E89" s="38"/>
      <c r="F89" s="38"/>
      <c r="G89" s="38"/>
      <c r="H89" s="38"/>
      <c r="I89" s="38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view="pageBreakPreview" zoomScale="120" zoomScaleNormal="145" zoomScaleSheetLayoutView="120" workbookViewId="0">
      <selection activeCell="E28" sqref="E28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1" t="s">
        <v>176</v>
      </c>
      <c r="C2" s="162"/>
      <c r="D2" s="162"/>
      <c r="E2" s="162"/>
      <c r="F2" s="162"/>
      <c r="G2" s="162"/>
      <c r="H2" s="275"/>
    </row>
    <row r="3" spans="2:8" ht="9.75" customHeight="1" x14ac:dyDescent="0.25">
      <c r="B3" s="217" t="s">
        <v>40</v>
      </c>
      <c r="C3" s="218"/>
      <c r="D3" s="218"/>
      <c r="E3" s="218"/>
      <c r="F3" s="218"/>
      <c r="G3" s="218"/>
      <c r="H3" s="276"/>
    </row>
    <row r="4" spans="2:8" ht="9.75" customHeight="1" x14ac:dyDescent="0.25">
      <c r="B4" s="217" t="s">
        <v>160</v>
      </c>
      <c r="C4" s="218"/>
      <c r="D4" s="218"/>
      <c r="E4" s="218"/>
      <c r="F4" s="218"/>
      <c r="G4" s="218"/>
      <c r="H4" s="276"/>
    </row>
    <row r="5" spans="2:8" ht="9.75" customHeight="1" x14ac:dyDescent="0.25">
      <c r="B5" s="217" t="str">
        <f>+'FORMATO 6A'!B4:I4</f>
        <v>Del 1 de enero al 31 de diciembre de 2020 (b)</v>
      </c>
      <c r="C5" s="218"/>
      <c r="D5" s="218"/>
      <c r="E5" s="218"/>
      <c r="F5" s="218"/>
      <c r="G5" s="218"/>
      <c r="H5" s="276"/>
    </row>
    <row r="6" spans="2:8" ht="9.75" customHeight="1" thickBot="1" x14ac:dyDescent="0.3">
      <c r="B6" s="220" t="s">
        <v>0</v>
      </c>
      <c r="C6" s="221"/>
      <c r="D6" s="221"/>
      <c r="E6" s="221"/>
      <c r="F6" s="221"/>
      <c r="G6" s="221"/>
      <c r="H6" s="277"/>
    </row>
    <row r="7" spans="2:8" ht="15.75" thickBot="1" x14ac:dyDescent="0.3">
      <c r="B7" s="210" t="s">
        <v>175</v>
      </c>
      <c r="C7" s="269" t="s">
        <v>42</v>
      </c>
      <c r="D7" s="270"/>
      <c r="E7" s="270"/>
      <c r="F7" s="270"/>
      <c r="G7" s="271"/>
      <c r="H7" s="208" t="s">
        <v>179</v>
      </c>
    </row>
    <row r="8" spans="2:8" ht="17.25" thickBot="1" x14ac:dyDescent="0.3">
      <c r="B8" s="211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9"/>
    </row>
    <row r="9" spans="2:8" ht="16.5" x14ac:dyDescent="0.25">
      <c r="B9" s="133" t="s">
        <v>162</v>
      </c>
      <c r="C9" s="130">
        <f>+C10+C11+C12+C15+C16+C19</f>
        <v>220567168</v>
      </c>
      <c r="D9" s="39">
        <f t="shared" ref="D9:G9" si="0">+D10+D11+D12+D15+D16+D19</f>
        <v>268632204.56999999</v>
      </c>
      <c r="E9" s="39">
        <f>+E10+E11+E12+E15+E16+E19</f>
        <v>489199372.56999999</v>
      </c>
      <c r="F9" s="39">
        <f t="shared" si="0"/>
        <v>484647508</v>
      </c>
      <c r="G9" s="39">
        <f t="shared" si="0"/>
        <v>478326631</v>
      </c>
      <c r="H9" s="39">
        <f>+E9-F9</f>
        <v>4551864.5699999928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220567168</v>
      </c>
      <c r="D12" s="131">
        <f t="shared" si="1"/>
        <v>268632204.56999999</v>
      </c>
      <c r="E12" s="131">
        <f t="shared" si="1"/>
        <v>489199372.56999999</v>
      </c>
      <c r="F12" s="131">
        <f t="shared" si="1"/>
        <v>484647508</v>
      </c>
      <c r="G12" s="131">
        <f t="shared" si="1"/>
        <v>478326631</v>
      </c>
      <c r="H12" s="131">
        <f t="shared" si="1"/>
        <v>4551864.5699999928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220567168</v>
      </c>
      <c r="D14" s="50">
        <f>+'FORMATO 6A'!E9</f>
        <v>268632204.56999999</v>
      </c>
      <c r="E14" s="50">
        <f>+C14+D14</f>
        <v>489199372.56999999</v>
      </c>
      <c r="F14" s="50">
        <f>+'FORMATO 6A'!G9</f>
        <v>484647508</v>
      </c>
      <c r="G14" s="50">
        <f>+'FORMATO 6A'!H9</f>
        <v>478326631</v>
      </c>
      <c r="H14" s="37">
        <f>+E14-F14</f>
        <v>4551864.5699999928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1484972394</v>
      </c>
      <c r="D21" s="41">
        <f t="shared" ref="D21:G21" si="2">+D22+D23+D27+D28+D31+D24</f>
        <v>431180258</v>
      </c>
      <c r="E21" s="41">
        <f t="shared" si="2"/>
        <v>1916152652</v>
      </c>
      <c r="F21" s="41">
        <f t="shared" si="2"/>
        <v>1902446235</v>
      </c>
      <c r="G21" s="41">
        <f t="shared" si="2"/>
        <v>1865950877</v>
      </c>
      <c r="H21" s="37">
        <f t="shared" ref="H21" si="3">+E21-F21</f>
        <v>13706417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1484972394</v>
      </c>
      <c r="D24" s="37">
        <f t="shared" ref="D24:F24" si="4">SUM(D25:D26)</f>
        <v>431180258</v>
      </c>
      <c r="E24" s="37">
        <f t="shared" si="4"/>
        <v>1916152652</v>
      </c>
      <c r="F24" s="37">
        <f t="shared" si="4"/>
        <v>1902446235</v>
      </c>
      <c r="G24" s="37">
        <f>SUM(G25:G26)</f>
        <v>1865950877</v>
      </c>
      <c r="H24" s="37">
        <f>+E24-F24</f>
        <v>13706417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1484972394</v>
      </c>
      <c r="D26" s="50">
        <f>+'FORMATO 6A'!E84</f>
        <v>431180258</v>
      </c>
      <c r="E26" s="50">
        <f>+C26+D26</f>
        <v>1916152652</v>
      </c>
      <c r="F26" s="50">
        <f>+'FORMATO 6A'!G84</f>
        <v>1902446235</v>
      </c>
      <c r="G26" s="50">
        <f>+'FORMATO 6A'!H84</f>
        <v>1865950877</v>
      </c>
      <c r="H26" s="50">
        <f>E26-F26</f>
        <v>13706417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1705539562</v>
      </c>
      <c r="D32" s="42">
        <f t="shared" ref="D32:H32" si="5">+D9+D21</f>
        <v>699812462.56999993</v>
      </c>
      <c r="E32" s="42">
        <f t="shared" si="5"/>
        <v>2405352024.5700002</v>
      </c>
      <c r="F32" s="42">
        <f t="shared" si="5"/>
        <v>2387093743</v>
      </c>
      <c r="G32" s="42">
        <f t="shared" si="5"/>
        <v>2344277508</v>
      </c>
      <c r="H32" s="42">
        <f t="shared" si="5"/>
        <v>18258281.569999993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2021-01-12T07:05:14Z</cp:lastPrinted>
  <dcterms:created xsi:type="dcterms:W3CDTF">2016-12-03T17:06:18Z</dcterms:created>
  <dcterms:modified xsi:type="dcterms:W3CDTF">2021-01-22T20:50:37Z</dcterms:modified>
</cp:coreProperties>
</file>