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CRI\"/>
    </mc:Choice>
  </mc:AlternateContent>
  <bookViews>
    <workbookView xWindow="0" yWindow="0" windowWidth="20730" windowHeight="1161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52511"/>
</workbook>
</file>

<file path=xl/calcChain.xml><?xml version="1.0" encoding="utf-8"?>
<calcChain xmlns="http://schemas.openxmlformats.org/spreadsheetml/2006/main">
  <c r="G150" i="6" l="1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G20" i="2" l="1"/>
  <c r="F38" i="5" l="1"/>
  <c r="D19" i="5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T120" i="6" s="1"/>
  <c r="E119" i="6"/>
  <c r="H119" i="6" s="1"/>
  <c r="E118" i="6"/>
  <c r="E117" i="6"/>
  <c r="H117" i="6" s="1"/>
  <c r="E116" i="6"/>
  <c r="T116" i="6" s="1"/>
  <c r="E115" i="6"/>
  <c r="H115" i="6" s="1"/>
  <c r="E114" i="6"/>
  <c r="H114" i="6" s="1"/>
  <c r="E112" i="6"/>
  <c r="T112" i="6"/>
  <c r="E111" i="6"/>
  <c r="H111" i="6" s="1"/>
  <c r="E110" i="6"/>
  <c r="E109" i="6"/>
  <c r="E108" i="6"/>
  <c r="H108" i="6" s="1"/>
  <c r="E107" i="6"/>
  <c r="H107" i="6" s="1"/>
  <c r="E106" i="6"/>
  <c r="E105" i="6"/>
  <c r="E104" i="6"/>
  <c r="H104" i="6" s="1"/>
  <c r="E102" i="6"/>
  <c r="H102" i="6" s="1"/>
  <c r="E101" i="6"/>
  <c r="E100" i="6"/>
  <c r="E99" i="6"/>
  <c r="H99" i="6" s="1"/>
  <c r="E98" i="6"/>
  <c r="H98" i="6" s="1"/>
  <c r="E97" i="6"/>
  <c r="E96" i="6"/>
  <c r="E95" i="6"/>
  <c r="E94" i="6"/>
  <c r="T94" i="6" s="1"/>
  <c r="E92" i="6"/>
  <c r="E91" i="6"/>
  <c r="E90" i="6"/>
  <c r="T90" i="6" s="1"/>
  <c r="E89" i="6"/>
  <c r="H89" i="6" s="1"/>
  <c r="E88" i="6"/>
  <c r="E87" i="6"/>
  <c r="E86" i="6"/>
  <c r="H86" i="6" s="1"/>
  <c r="E58" i="6"/>
  <c r="H58" i="6" s="1"/>
  <c r="E57" i="6"/>
  <c r="E56" i="6"/>
  <c r="E55" i="6"/>
  <c r="H55" i="6" s="1"/>
  <c r="E54" i="6"/>
  <c r="H54" i="6" s="1"/>
  <c r="E53" i="6"/>
  <c r="E52" i="6"/>
  <c r="E51" i="6"/>
  <c r="T51" i="6" s="1"/>
  <c r="E50" i="6"/>
  <c r="H50" i="6" s="1"/>
  <c r="F49" i="6"/>
  <c r="E48" i="6"/>
  <c r="E47" i="6"/>
  <c r="H47" i="6" s="1"/>
  <c r="E46" i="6"/>
  <c r="T46" i="6" s="1"/>
  <c r="E45" i="6"/>
  <c r="E44" i="6"/>
  <c r="E43" i="6"/>
  <c r="H43" i="6" s="1"/>
  <c r="E42" i="6"/>
  <c r="T42" i="6" s="1"/>
  <c r="E41" i="6"/>
  <c r="E40" i="6"/>
  <c r="E38" i="6"/>
  <c r="H38" i="6" s="1"/>
  <c r="E37" i="6"/>
  <c r="T37" i="6" s="1"/>
  <c r="E36" i="6"/>
  <c r="T36" i="6" s="1"/>
  <c r="E35" i="6"/>
  <c r="E34" i="6"/>
  <c r="E33" i="6"/>
  <c r="H33" i="6" s="1"/>
  <c r="E32" i="6"/>
  <c r="T32" i="6" s="1"/>
  <c r="E31" i="6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H20" i="6" s="1"/>
  <c r="E18" i="6"/>
  <c r="E17" i="6"/>
  <c r="E16" i="6"/>
  <c r="T16" i="6" s="1"/>
  <c r="E15" i="6"/>
  <c r="H15" i="6" s="1"/>
  <c r="E14" i="6"/>
  <c r="T14" i="6" s="1"/>
  <c r="E13" i="6"/>
  <c r="H13" i="6" s="1"/>
  <c r="E12" i="6"/>
  <c r="T12" i="6" s="1"/>
  <c r="H63" i="5"/>
  <c r="I63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E59" i="6" s="1"/>
  <c r="T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T70" i="6" s="1"/>
  <c r="H70" i="6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T77" i="6" s="1"/>
  <c r="R77" i="6"/>
  <c r="S77" i="6"/>
  <c r="U77" i="6"/>
  <c r="V77" i="6"/>
  <c r="E78" i="6"/>
  <c r="T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F84" i="6" s="1"/>
  <c r="G93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R107" i="6"/>
  <c r="S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T132" i="6" s="1"/>
  <c r="H132" i="6"/>
  <c r="R132" i="6"/>
  <c r="S132" i="6"/>
  <c r="U132" i="6"/>
  <c r="V132" i="6"/>
  <c r="E134" i="6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H143" i="6" s="1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E147" i="6"/>
  <c r="R147" i="6"/>
  <c r="S147" i="6"/>
  <c r="U147" i="6"/>
  <c r="V147" i="6"/>
  <c r="E148" i="6"/>
  <c r="T148" i="6" s="1"/>
  <c r="H148" i="6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G45" i="5" s="1"/>
  <c r="H32" i="5"/>
  <c r="I32" i="5" s="1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H50" i="5"/>
  <c r="E59" i="5"/>
  <c r="E70" i="5" s="1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C43" i="4" s="1"/>
  <c r="D37" i="4"/>
  <c r="E37" i="4"/>
  <c r="C40" i="4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5" i="3" s="1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83" i="6"/>
  <c r="T45" i="6"/>
  <c r="T17" i="6"/>
  <c r="T100" i="6"/>
  <c r="T38" i="6"/>
  <c r="T25" i="6"/>
  <c r="H79" i="6"/>
  <c r="T109" i="6"/>
  <c r="T18" i="6"/>
  <c r="T57" i="6"/>
  <c r="T105" i="6"/>
  <c r="T91" i="6"/>
  <c r="T47" i="6"/>
  <c r="T44" i="6"/>
  <c r="T118" i="6"/>
  <c r="T53" i="6"/>
  <c r="T50" i="6"/>
  <c r="H48" i="6"/>
  <c r="T48" i="6"/>
  <c r="T106" i="6"/>
  <c r="T88" i="6"/>
  <c r="I50" i="5"/>
  <c r="T68" i="6"/>
  <c r="T64" i="6"/>
  <c r="H149" i="6"/>
  <c r="T75" i="6"/>
  <c r="T82" i="6"/>
  <c r="T61" i="6"/>
  <c r="G84" i="6"/>
  <c r="E17" i="4" s="1"/>
  <c r="T131" i="6"/>
  <c r="T125" i="6"/>
  <c r="T140" i="6"/>
  <c r="H156" i="6"/>
  <c r="T71" i="6"/>
  <c r="T134" i="6"/>
  <c r="T74" i="6"/>
  <c r="T154" i="6"/>
  <c r="T130" i="6"/>
  <c r="T65" i="6"/>
  <c r="T138" i="6"/>
  <c r="T151" i="6"/>
  <c r="T73" i="6"/>
  <c r="T69" i="6"/>
  <c r="T127" i="6"/>
  <c r="T153" i="6"/>
  <c r="T142" i="6"/>
  <c r="T136" i="6"/>
  <c r="T157" i="6"/>
  <c r="T129" i="6"/>
  <c r="T135" i="6"/>
  <c r="T147" i="6"/>
  <c r="T143" i="6"/>
  <c r="T33" i="6"/>
  <c r="H90" i="6"/>
  <c r="T95" i="6"/>
  <c r="T99" i="6"/>
  <c r="T108" i="6"/>
  <c r="T117" i="6"/>
  <c r="H24" i="6"/>
  <c r="T139" i="6"/>
  <c r="H139" i="6"/>
  <c r="H95" i="6"/>
  <c r="T20" i="6"/>
  <c r="H46" i="6"/>
  <c r="H145" i="6"/>
  <c r="T145" i="6"/>
  <c r="H128" i="6"/>
  <c r="T128" i="6"/>
  <c r="H124" i="6"/>
  <c r="T124" i="6"/>
  <c r="H121" i="6"/>
  <c r="T104" i="6"/>
  <c r="T141" i="6"/>
  <c r="B10" i="9"/>
  <c r="D66" i="4" l="1"/>
  <c r="E24" i="7"/>
  <c r="E23" i="7" s="1"/>
  <c r="E85" i="6"/>
  <c r="H42" i="6"/>
  <c r="H39" i="6" s="1"/>
  <c r="E113" i="6"/>
  <c r="T144" i="6"/>
  <c r="T60" i="6"/>
  <c r="T111" i="6"/>
  <c r="H59" i="5"/>
  <c r="I59" i="5" s="1"/>
  <c r="H151" i="6"/>
  <c r="E150" i="6"/>
  <c r="T150" i="6" s="1"/>
  <c r="H73" i="6"/>
  <c r="H72" i="6" s="1"/>
  <c r="E72" i="6"/>
  <c r="T72" i="6" s="1"/>
  <c r="G17" i="9"/>
  <c r="H51" i="6"/>
  <c r="H49" i="6" s="1"/>
  <c r="E39" i="6"/>
  <c r="H28" i="6"/>
  <c r="H126" i="6"/>
  <c r="E93" i="6"/>
  <c r="D84" i="6"/>
  <c r="C24" i="7" s="1"/>
  <c r="C23" i="7" s="1"/>
  <c r="T66" i="6"/>
  <c r="T80" i="6"/>
  <c r="H155" i="6"/>
  <c r="H94" i="6"/>
  <c r="H93" i="6" s="1"/>
  <c r="T54" i="6"/>
  <c r="T98" i="6"/>
  <c r="H138" i="6"/>
  <c r="H137" i="6" s="1"/>
  <c r="E137" i="6"/>
  <c r="H134" i="6"/>
  <c r="H133" i="6" s="1"/>
  <c r="E133" i="6"/>
  <c r="T107" i="6"/>
  <c r="H78" i="6"/>
  <c r="H64" i="6"/>
  <c r="H63" i="6" s="1"/>
  <c r="E63" i="6"/>
  <c r="T63" i="6" s="1"/>
  <c r="H60" i="6"/>
  <c r="H59" i="6" s="1"/>
  <c r="T43" i="6"/>
  <c r="E10" i="9"/>
  <c r="H48" i="8"/>
  <c r="G37" i="9"/>
  <c r="H113" i="6"/>
  <c r="B33" i="9"/>
  <c r="B38" i="9" s="1"/>
  <c r="T81" i="6"/>
  <c r="H123" i="6"/>
  <c r="T15" i="6"/>
  <c r="T152" i="6"/>
  <c r="K9" i="3"/>
  <c r="H77" i="6"/>
  <c r="H76" i="6" s="1"/>
  <c r="E76" i="6"/>
  <c r="T76" i="6" s="1"/>
  <c r="H30" i="8"/>
  <c r="H103" i="6"/>
  <c r="E103" i="6"/>
  <c r="T62" i="6"/>
  <c r="T67" i="6"/>
  <c r="T58" i="6"/>
  <c r="T89" i="6"/>
  <c r="H45" i="5"/>
  <c r="E45" i="5"/>
  <c r="H147" i="6"/>
  <c r="H146" i="6" s="1"/>
  <c r="E146" i="6"/>
  <c r="E123" i="6"/>
  <c r="H16" i="6"/>
  <c r="H67" i="8"/>
  <c r="H12" i="8"/>
  <c r="D63" i="8"/>
  <c r="D58" i="8" s="1"/>
  <c r="G63" i="8"/>
  <c r="G58" i="8" s="1"/>
  <c r="D17" i="4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F159" i="6" s="1"/>
  <c r="F162" i="6" s="1"/>
  <c r="H14" i="6"/>
  <c r="E11" i="6"/>
  <c r="D11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K21" i="3"/>
  <c r="H21" i="3"/>
  <c r="G25" i="9"/>
  <c r="E43" i="4"/>
  <c r="C47" i="8"/>
  <c r="I47" i="8" s="1"/>
  <c r="D47" i="8"/>
  <c r="J47" i="8" s="1"/>
  <c r="D68" i="4"/>
  <c r="D69" i="4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12" i="7"/>
  <c r="E33" i="7" s="1"/>
  <c r="E36" i="7" s="1"/>
  <c r="G70" i="5"/>
  <c r="G75" i="5" s="1"/>
  <c r="G29" i="9"/>
  <c r="C33" i="9"/>
  <c r="C38" i="9" s="1"/>
  <c r="E33" i="9"/>
  <c r="E38" i="9" s="1"/>
  <c r="G12" i="9"/>
  <c r="F70" i="5"/>
  <c r="E75" i="5"/>
  <c r="H70" i="5"/>
  <c r="I70" i="5" s="1"/>
  <c r="I39" i="5"/>
  <c r="D10" i="9" l="1"/>
  <c r="G10" i="9" s="1"/>
  <c r="G11" i="9"/>
  <c r="E84" i="6"/>
  <c r="D24" i="9"/>
  <c r="H85" i="6"/>
  <c r="H84" i="6" s="1"/>
  <c r="H11" i="6"/>
  <c r="H150" i="6"/>
  <c r="D24" i="7"/>
  <c r="D23" i="7" s="1"/>
  <c r="G23" i="7" s="1"/>
  <c r="E63" i="8"/>
  <c r="H63" i="8" s="1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H75" i="5"/>
  <c r="E58" i="8" l="1"/>
  <c r="H58" i="8" s="1"/>
  <c r="H47" i="8" s="1"/>
  <c r="D22" i="9"/>
  <c r="G22" i="9" s="1"/>
  <c r="G24" i="9"/>
  <c r="G24" i="7"/>
  <c r="D33" i="9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47" i="8" l="1"/>
  <c r="K47" i="8" s="1"/>
  <c r="D38" i="9"/>
  <c r="G33" i="9"/>
  <c r="G38" i="9" s="1"/>
  <c r="E173" i="6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<sst xmlns="http://schemas.openxmlformats.org/spreadsheetml/2006/main" count="657" uniqueCount="470">
  <si>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</si>
  <si>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</si>
  <si>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</si>
  <si>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</si>
  <si>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</si>
  <si>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</si>
  <si>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</si>
  <si>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</si>
  <si>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</si>
  <si>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</si>
  <si>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</si>
  <si>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</si>
  <si>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</si>
  <si>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</si>
  <si>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</si>
  <si>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</si>
  <si>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</si>
  <si>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</si>
  <si>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</si>
  <si>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</si>
  <si>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</si>
  <si>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</si>
  <si>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</si>
  <si>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</si>
  <si>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</si>
  <si>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</si>
  <si>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</si>
  <si>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</si>
  <si>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</si>
  <si>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</si>
  <si>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</si>
  <si>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</si>
  <si>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</si>
  <si>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</si>
  <si>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</si>
  <si>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</si>
  <si>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</si>
  <si>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</si>
  <si>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</si>
  <si>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</si>
  <si>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</si>
  <si>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</si>
  <si>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</si>
  <si>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</si>
  <si>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</si>
  <si>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</si>
  <si>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</si>
  <si>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</si>
  <si>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</si>
  <si>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</si>
  <si>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</si>
  <si>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</si>
  <si>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</si>
  <si>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</si>
  <si>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</si>
  <si>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</si>
  <si>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</si>
  <si>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</si>
  <si>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</si>
  <si>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</si>
  <si>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</si>
  <si>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</si>
  <si>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</si>
  <si>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</si>
  <si>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</si>
  <si>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</si>
  <si>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</si>
  <si>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</si>
  <si>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</si>
  <si>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</si>
  <si>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</si>
  <si>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</si>
  <si>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</si>
  <si>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</si>
  <si>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</si>
  <si>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</si>
  <si>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</si>
  <si>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</si>
  <si>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</si>
  <si>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</si>
  <si>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</si>
  <si>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</si>
  <si>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</si>
  <si>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</si>
  <si>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</si>
  <si>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</si>
  <si>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</si>
  <si>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</si>
  <si>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</si>
  <si>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</si>
  <si>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</si>
  <si>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</si>
  <si>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</si>
  <si>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</si>
  <si>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</si>
  <si>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</si>
  <si>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</si>
  <si>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</si>
  <si>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</si>
  <si>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</si>
  <si>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</si>
  <si>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</si>
  <si>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</si>
  <si>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</si>
  <si>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</si>
  <si>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</si>
  <si>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</si>
  <si>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</si>
  <si>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</si>
  <si>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</si>
  <si>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</si>
  <si>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</si>
  <si>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</si>
  <si>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</si>
  <si>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</si>
  <si>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</si>
  <si>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</si>
  <si>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</si>
  <si>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</si>
  <si>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</si>
  <si>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</si>
  <si>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</si>
  <si>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</si>
  <si>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</si>
  <si>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</si>
  <si>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</si>
  <si>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</si>
  <si>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</si>
  <si>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</si>
  <si>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</si>
  <si>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</si>
  <si>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</si>
  <si>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</si>
  <si>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</si>
  <si>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</si>
  <si>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</si>
  <si>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</si>
  <si>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</si>
  <si>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</si>
  <si>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</si>
  <si>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</si>
  <si>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</si>
  <si>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</si>
  <si>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</si>
  <si>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</si>
  <si>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</si>
  <si>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</si>
  <si>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</si>
  <si>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</si>
  <si>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</si>
  <si>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</si>
  <si>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</si>
  <si>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</si>
  <si>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</si>
  <si>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</si>
  <si>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</si>
  <si>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</si>
  <si>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</si>
  <si>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</si>
  <si>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</si>
  <si>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</si>
  <si>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</si>
  <si>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</si>
  <si>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</si>
  <si>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</si>
  <si>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</si>
  <si>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</si>
  <si>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</si>
  <si>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</si>
  <si>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</si>
  <si>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</si>
  <si>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</si>
  <si>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</si>
  <si>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</si>
  <si>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</si>
  <si>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</si>
  <si>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</si>
  <si>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</si>
  <si>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</si>
  <si>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</si>
  <si>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</si>
  <si>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</si>
  <si>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</si>
  <si>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</si>
  <si>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</si>
  <si>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</si>
  <si>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</si>
  <si>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</si>
  <si>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</si>
  <si>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</si>
  <si>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</si>
  <si>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</si>
  <si>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</si>
  <si>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</si>
  <si>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</si>
  <si>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</si>
  <si>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</si>
  <si>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</si>
  <si>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</si>
  <si>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</si>
  <si>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</si>
  <si>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</si>
  <si>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</si>
  <si>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</si>
  <si>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</si>
  <si>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</si>
  <si>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</si>
  <si>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</si>
  <si>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</si>
  <si>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</si>
  <si>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</si>
  <si>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</si>
  <si>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</si>
  <si>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</si>
  <si>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</si>
  <si>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</si>
  <si>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</si>
  <si>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</si>
  <si>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</si>
  <si>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</si>
  <si>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</si>
  <si>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</si>
  <si>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</si>
  <si>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</si>
  <si>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</si>
  <si>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</si>
  <si>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</si>
  <si>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</si>
  <si>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</si>
  <si>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</si>
  <si>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</si>
  <si>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</si>
  <si>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</si>
  <si>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</si>
  <si>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</si>
  <si>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</si>
  <si>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</si>
  <si>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</si>
  <si>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</si>
  <si>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</si>
  <si>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</si>
  <si>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</si>
  <si>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</si>
  <si>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</si>
  <si>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</si>
  <si>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</si>
  <si>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</si>
  <si>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</si>
  <si>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</si>
  <si>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</si>
  <si>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</si>
  <si>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</si>
  <si>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</si>
  <si>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</si>
  <si>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</si>
  <si>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</si>
  <si>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</si>
  <si>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</si>
  <si>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</si>
  <si>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</si>
  <si>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</si>
  <si>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</si>
  <si>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</si>
  <si>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</si>
  <si>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</si>
  <si>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</si>
  <si>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</si>
  <si>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</si>
  <si>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</si>
  <si>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</si>
  <si>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</si>
  <si>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</si>
  <si>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</si>
  <si>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</si>
  <si>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</si>
  <si>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</si>
  <si>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</si>
  <si>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</si>
  <si>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</si>
  <si>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</si>
  <si>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</si>
  <si>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</si>
  <si>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</si>
  <si>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</si>
  <si>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</si>
  <si>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</si>
  <si>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</si>
  <si>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</si>
  <si>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</si>
  <si>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</si>
  <si>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</si>
  <si>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</si>
  <si>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</si>
  <si>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</si>
  <si>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</si>
  <si>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</si>
  <si>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</si>
  <si>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</si>
  <si>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</si>
  <si>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</si>
  <si>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</si>
  <si>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</si>
  <si>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</si>
  <si>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</si>
  <si>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</si>
  <si>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</si>
  <si>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</si>
  <si>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</si>
  <si>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</si>
  <si>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</si>
  <si>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</si>
  <si>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</si>
  <si>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</si>
  <si>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</si>
  <si>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</si>
  <si>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</si>
  <si>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</si>
  <si>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</si>
  <si>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</si>
  <si>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</si>
  <si>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</si>
  <si>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</si>
  <si>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</si>
  <si>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</si>
  <si>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</si>
  <si>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</si>
  <si>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</si>
  <si>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</si>
  <si>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</si>
  <si>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</si>
  <si>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</si>
  <si>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</si>
  <si>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</si>
  <si>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</si>
  <si>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</si>
  <si>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</si>
  <si>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</si>
  <si>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</si>
  <si>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</si>
  <si>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</si>
  <si>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</si>
  <si>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</si>
  <si>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</si>
  <si>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</si>
  <si>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</si>
  <si>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</si>
  <si>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</si>
  <si>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</si>
  <si>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</si>
  <si>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</si>
  <si>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</si>
  <si>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</si>
  <si>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</si>
  <si>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</si>
  <si>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</si>
  <si>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</si>
  <si>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</si>
  <si>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</si>
  <si>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</si>
  <si>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</si>
  <si>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</si>
  <si>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</si>
  <si>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</si>
  <si>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</si>
  <si>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</si>
  <si>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</si>
  <si>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</si>
  <si>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</si>
  <si>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</si>
  <si>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</si>
  <si>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</si>
  <si>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</si>
  <si>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</si>
  <si>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</si>
  <si>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</si>
  <si>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</si>
  <si>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</si>
  <si>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</si>
  <si>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</si>
  <si>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</si>
  <si>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</si>
  <si>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</si>
  <si>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</si>
  <si>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</si>
  <si>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</si>
  <si>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</si>
  <si>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</si>
  <si>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</si>
  <si>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</si>
  <si>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</si>
  <si>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</si>
  <si>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</si>
  <si>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</si>
  <si>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</si>
  <si>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</si>
  <si>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</si>
  <si>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</si>
  <si>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</si>
  <si>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</si>
  <si>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</si>
  <si>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</si>
  <si>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</si>
  <si>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</si>
  <si>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</si>
  <si>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</si>
  <si>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</si>
  <si>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</si>
  <si>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</si>
  <si>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</si>
  <si>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</si>
  <si>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</si>
  <si>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</si>
  <si>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</si>
  <si>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</si>
  <si>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</si>
  <si>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</si>
  <si>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</si>
  <si>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</si>
  <si>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</si>
  <si>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</si>
  <si>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</si>
  <si>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</si>
  <si>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</si>
  <si>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</si>
  <si>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</si>
  <si>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</si>
  <si>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</si>
  <si>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</si>
  <si>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</si>
  <si>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</si>
  <si>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</si>
  <si>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</si>
  <si>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</si>
  <si>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</si>
  <si>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</si>
  <si>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</si>
  <si>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</si>
  <si>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</si>
  <si>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</si>
  <si>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</si>
  <si>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</si>
  <si>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</si>
  <si>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</si>
  <si>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</si>
  <si>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</si>
  <si>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</si>
  <si>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</si>
  <si>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</si>
  <si>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</si>
  <si>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</si>
  <si>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</si>
  <si>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</si>
  <si>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</si>
  <si>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</si>
  <si>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</si>
  <si>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</si>
  <si>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</si>
  <si>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</si>
  <si>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</si>
  <si>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</si>
  <si>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</si>
  <si>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</si>
  <si>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2019</t>
  </si>
  <si>
    <t>Al 31 de Marzo de 2020 y al 31 de Diciembre de 2019</t>
  </si>
  <si>
    <t>31 de marzo de 2020</t>
  </si>
  <si>
    <t>Del 01 de Enero al 31 de Marzo de 2020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</si>
  <si>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</si>
  <si>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</si>
  <si>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</si>
  <si>
    <t>Saldo 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</si>
</sst>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10" zoomScaleNormal="100" zoomScaleSheetLayoutView="110" workbookViewId="0">
      <selection sqref="A1:G1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463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464</v>
      </c>
      <c r="C7" s="210" t="s">
        <v>462</v>
      </c>
      <c r="D7" s="225" t="s">
        <v>3</v>
      </c>
      <c r="E7" s="226"/>
      <c r="F7" s="210" t="s">
        <v>464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8310932</v>
      </c>
      <c r="C10" s="139">
        <f>C11+C12+C13+C14+C15+C16+C17</f>
        <v>8731209</v>
      </c>
      <c r="D10" s="92"/>
      <c r="E10" s="136" t="s">
        <v>9</v>
      </c>
      <c r="F10" s="151">
        <f>F11+F12+F13+F14+F15+F16+F17+F18+F19</f>
        <v>88128</v>
      </c>
      <c r="G10" s="151">
        <f>G11+G12+G13+G14+G15+G16+G17+G18+G19</f>
        <v>13831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842932</v>
      </c>
      <c r="C12" s="140">
        <v>1263209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88128</v>
      </c>
      <c r="G17" s="152">
        <v>13831</v>
      </c>
    </row>
    <row r="18" spans="1:8" ht="12" customHeight="1" x14ac:dyDescent="0.25">
      <c r="A18" s="133" t="s">
        <v>24</v>
      </c>
      <c r="B18" s="139">
        <f>B19+B20+B21+B22+B23+B24+B25</f>
        <v>109321</v>
      </c>
      <c r="C18" s="139">
        <f>C19+C20+C21+C22+C23+C24+C25</f>
        <v>1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109320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1</v>
      </c>
      <c r="C25" s="76">
        <v>1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8420253</v>
      </c>
      <c r="C48" s="139">
        <f>C10+C18+C26+C32+C38+C39+C42</f>
        <v>8731210</v>
      </c>
      <c r="D48" s="92"/>
      <c r="E48" s="122" t="s">
        <v>83</v>
      </c>
      <c r="F48" s="152">
        <f>F10+F20+F24+F27+F28+F32+F39+F43</f>
        <v>88128</v>
      </c>
      <c r="G48" s="152">
        <f>G10+G20+G24+G27+G28+G32+G39+G43</f>
        <v>13831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8689548</v>
      </c>
      <c r="C54" s="76">
        <v>8345158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88128</v>
      </c>
      <c r="G60" s="155">
        <f>G48+G58</f>
        <v>13831</v>
      </c>
    </row>
    <row r="61" spans="1:7" ht="16.5" x14ac:dyDescent="0.25">
      <c r="A61" s="10" t="s">
        <v>103</v>
      </c>
      <c r="B61" s="76">
        <f>B51+B52+B53+B54+B55+B56+B57+B58+B59</f>
        <v>8689548</v>
      </c>
      <c r="C61" s="76">
        <f>C51+C52+C53+C54+C55+C56+C57+C58+C59</f>
        <v>8345158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17109801</v>
      </c>
      <c r="C63" s="144">
        <f>C48+C61</f>
        <v>17076368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17021673</v>
      </c>
      <c r="G69" s="152">
        <f>G70+G71+G72+G73+G74</f>
        <v>17062537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305514</v>
      </c>
      <c r="G70" s="152">
        <v>1116631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4428525</v>
      </c>
      <c r="G71" s="152">
        <v>3863812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12287634</v>
      </c>
      <c r="G74" s="152">
        <v>12082094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17021673</v>
      </c>
      <c r="G80" s="152">
        <f>G64+G69+G76</f>
        <v>17062537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17109801</v>
      </c>
      <c r="G82" s="152">
        <f>G60+G80</f>
        <v>17076368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I25" sqref="I25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465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469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13831</v>
      </c>
      <c r="D20" s="178">
        <v>269675</v>
      </c>
      <c r="E20" s="178">
        <v>195378</v>
      </c>
      <c r="F20" s="178">
        <v>0</v>
      </c>
      <c r="G20" s="178">
        <f>+C20+D20-E20+F20</f>
        <v>88128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13831</v>
      </c>
      <c r="D22" s="179">
        <f t="shared" ref="D22:G22" si="3">D11+D20</f>
        <v>269675</v>
      </c>
      <c r="E22" s="179">
        <f t="shared" si="3"/>
        <v>195378</v>
      </c>
      <c r="F22" s="179">
        <f t="shared" si="3"/>
        <v>0</v>
      </c>
      <c r="G22" s="179">
        <f t="shared" si="3"/>
        <v>88128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10" sqref="K10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31 de Marzo de 2020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466</v>
      </c>
      <c r="J7" s="196" t="s">
        <v>467</v>
      </c>
      <c r="K7" s="196" t="s">
        <v>468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topLeftCell="A52" zoomScale="120" zoomScaleNormal="100" zoomScaleSheetLayoutView="120" workbookViewId="0">
      <selection activeCell="C69" sqref="C69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+'FORMATO 2'!A6:I6</f>
        <v>Del 01 de Enero al 31 de Marzo de 2020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12470835</v>
      </c>
      <c r="D11" s="77">
        <f>D12+D13+D14</f>
        <v>2487342</v>
      </c>
      <c r="E11" s="77">
        <f>E12+E13+E14</f>
        <v>2378022</v>
      </c>
    </row>
    <row r="12" spans="1:7" ht="15" customHeight="1" x14ac:dyDescent="0.25">
      <c r="A12" s="44"/>
      <c r="B12" s="20" t="s">
        <v>196</v>
      </c>
      <c r="C12" s="78">
        <f>'FORMATO 5'!D45</f>
        <v>12470835</v>
      </c>
      <c r="D12" s="78">
        <f>'FORMATO 5'!G45</f>
        <v>2487342</v>
      </c>
      <c r="E12" s="78">
        <f>'FORMATO 5'!H45</f>
        <v>2378022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12470835</v>
      </c>
      <c r="D15" s="77">
        <f>D16+D17</f>
        <v>2320678</v>
      </c>
      <c r="E15" s="77">
        <f>E16+E17</f>
        <v>2308515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12470835</v>
      </c>
      <c r="D16" s="78">
        <f>'FORMATO 6A'!F10</f>
        <v>2320678</v>
      </c>
      <c r="E16" s="78">
        <f>'FORMATO 6A'!G10</f>
        <v>2308515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166664</v>
      </c>
      <c r="E21" s="80">
        <f t="shared" si="0"/>
        <v>69507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166664</v>
      </c>
      <c r="E22" s="80">
        <f t="shared" si="1"/>
        <v>69507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166664</v>
      </c>
      <c r="E23" s="80">
        <f t="shared" si="2"/>
        <v>69507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166664</v>
      </c>
      <c r="E31" s="80">
        <f t="shared" si="3"/>
        <v>69507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12470835</v>
      </c>
      <c r="D48" s="259">
        <f>D12</f>
        <v>2487342</v>
      </c>
      <c r="E48" s="259">
        <f>E12</f>
        <v>2378022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12470835</v>
      </c>
      <c r="D53" s="91">
        <f>'FORMATO 6A'!F10</f>
        <v>2320678</v>
      </c>
      <c r="E53" s="91">
        <f>'FORMATO 6A'!G10</f>
        <v>2308515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166664</v>
      </c>
      <c r="E55" s="168">
        <f t="shared" si="4"/>
        <v>69507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166664</v>
      </c>
      <c r="E56" s="169">
        <f t="shared" si="5"/>
        <v>69507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I19" sqref="I19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+'FORMATO 2'!A6:I6</f>
        <v>Del 01 de Enero al 31 de Marzo de 2020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11370835</v>
      </c>
      <c r="E18" s="101">
        <v>0</v>
      </c>
      <c r="F18" s="101">
        <f t="shared" si="0"/>
        <v>11370835</v>
      </c>
      <c r="G18" s="101">
        <v>2487342</v>
      </c>
      <c r="H18" s="101">
        <v>2378022</v>
      </c>
      <c r="I18" s="111">
        <f>+H18-D18</f>
        <v>-8992813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0</v>
      </c>
      <c r="E19" s="176">
        <f>E21+E22+E23+E24+E25+E26+E27+E28+E29+E30+E31</f>
        <v>0</v>
      </c>
      <c r="F19" s="177">
        <f>F21+F22+F23+F24+F25+F26+F27+F28+F29+F30+F31</f>
        <v>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0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1100000</v>
      </c>
      <c r="E38" s="101">
        <v>0</v>
      </c>
      <c r="F38" s="101">
        <f t="shared" ref="F38" si="2">D38+E38</f>
        <v>1100000</v>
      </c>
      <c r="G38" s="101">
        <v>0</v>
      </c>
      <c r="H38" s="101">
        <v>0</v>
      </c>
      <c r="I38" s="111">
        <f t="shared" si="1"/>
        <v>-1100000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12470835</v>
      </c>
      <c r="E45" s="164">
        <f>E12+E13+E14+E15+E16+E17+E18+E19+E32+E38+E39+E41</f>
        <v>0</v>
      </c>
      <c r="F45" s="164">
        <f>F12+F13+F14+F15+F16+F17+F18+F19+F32+F38+F39+F41</f>
        <v>12470835</v>
      </c>
      <c r="G45" s="164">
        <f>G12+G13+G14+G15+G16+G17+G18+G19+G32+G38+G39+G41</f>
        <v>2487342</v>
      </c>
      <c r="H45" s="164">
        <f>H12+H13+H14+H15+H16+H17+H18+H19+H32+H38+H39+H41</f>
        <v>2378022</v>
      </c>
      <c r="I45" s="164">
        <f>+H45-D45</f>
        <v>-10092813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3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3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12470835</v>
      </c>
      <c r="E75" s="107">
        <f>E45+E70+E72</f>
        <v>0</v>
      </c>
      <c r="F75" s="107">
        <f>F45+F70+F72</f>
        <v>12470835</v>
      </c>
      <c r="G75" s="107">
        <f>G45+G70+G72</f>
        <v>2487342</v>
      </c>
      <c r="H75" s="107">
        <f>H45+H70+H72</f>
        <v>2378022</v>
      </c>
      <c r="I75" s="112">
        <f>+H75-D75</f>
        <v>-10092813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activeCell="H159" sqref="H159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+'FORMATO 2'!A6:I6</f>
        <v>Del 01 de Enero al 31 de Marzo de 2020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12470835</v>
      </c>
      <c r="D10" s="168">
        <f>+D11+D19+D29+D39+D49+D59+D63+D72+D76</f>
        <v>0</v>
      </c>
      <c r="E10" s="168">
        <f>+E11+E19+E29+E39+E49+E59+E63+E72+E76</f>
        <v>12470835</v>
      </c>
      <c r="F10" s="168">
        <f>+F11+F19+F29+F39+F49+F59+F63+F72+F76</f>
        <v>2320678</v>
      </c>
      <c r="G10" s="168">
        <f>+G11+G19+G29+G39+G49+G59+G63+G72+G76</f>
        <v>2308515</v>
      </c>
      <c r="H10" s="168">
        <f>+E10-F10</f>
        <v>10150157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8849794</v>
      </c>
      <c r="D11" s="168">
        <f t="shared" si="0"/>
        <v>0</v>
      </c>
      <c r="E11" s="168">
        <f t="shared" si="0"/>
        <v>8849794</v>
      </c>
      <c r="F11" s="168">
        <f t="shared" si="0"/>
        <v>1789747</v>
      </c>
      <c r="G11" s="168">
        <f t="shared" si="0"/>
        <v>1789747</v>
      </c>
      <c r="H11" s="168">
        <f t="shared" si="0"/>
        <v>7060047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36185313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7413892</v>
      </c>
      <c r="D13" s="189">
        <v>0</v>
      </c>
      <c r="E13" s="189">
        <f t="shared" ref="E13:E58" si="1">+D13+C13</f>
        <v>7413892</v>
      </c>
      <c r="F13" s="189">
        <v>1789747</v>
      </c>
      <c r="G13" s="189">
        <v>1789747</v>
      </c>
      <c r="H13" s="189">
        <f t="shared" ref="H13:H75" si="2">+E13-F13</f>
        <v>5624145</v>
      </c>
      <c r="I13" s="52">
        <f t="shared" ref="I13:I18" si="3">+ROUND(F13,0)</f>
        <v>1789747</v>
      </c>
      <c r="J13" s="52">
        <f t="shared" ref="J13:J18" si="4">+ROUND(G13,0)</f>
        <v>1789747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7413892</v>
      </c>
      <c r="S13" s="117">
        <f t="shared" si="5"/>
        <v>0</v>
      </c>
      <c r="T13" s="117">
        <f t="shared" si="5"/>
        <v>7413892</v>
      </c>
      <c r="U13" s="117">
        <f t="shared" si="5"/>
        <v>1789747</v>
      </c>
      <c r="V13" s="117">
        <f t="shared" si="5"/>
        <v>1789747</v>
      </c>
      <c r="W13" s="117"/>
    </row>
    <row r="14" spans="1:23" ht="12" customHeight="1" x14ac:dyDescent="0.25">
      <c r="A14" s="57"/>
      <c r="B14" s="187" t="s">
        <v>315</v>
      </c>
      <c r="C14" s="188">
        <v>1435902</v>
      </c>
      <c r="D14" s="189">
        <v>0</v>
      </c>
      <c r="E14" s="189">
        <f t="shared" si="1"/>
        <v>1435902</v>
      </c>
      <c r="F14" s="189">
        <v>0</v>
      </c>
      <c r="G14" s="189">
        <v>0</v>
      </c>
      <c r="H14" s="189">
        <f t="shared" si="2"/>
        <v>1435902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1435902</v>
      </c>
      <c r="S14" s="117">
        <f t="shared" si="5"/>
        <v>0</v>
      </c>
      <c r="T14" s="117">
        <f t="shared" si="5"/>
        <v>1435902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0</v>
      </c>
      <c r="D16" s="188">
        <v>0</v>
      </c>
      <c r="E16" s="189">
        <f t="shared" si="1"/>
        <v>0</v>
      </c>
      <c r="F16" s="188">
        <v>0</v>
      </c>
      <c r="G16" s="188">
        <v>0</v>
      </c>
      <c r="H16" s="189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1613928</v>
      </c>
      <c r="D19" s="168">
        <f t="shared" si="6"/>
        <v>0</v>
      </c>
      <c r="E19" s="168">
        <f t="shared" si="6"/>
        <v>1613928</v>
      </c>
      <c r="F19" s="168">
        <f>SUM(F20:F28)</f>
        <v>219643</v>
      </c>
      <c r="G19" s="168">
        <f>SUM(G20:G28)</f>
        <v>219643</v>
      </c>
      <c r="H19" s="168">
        <f t="shared" si="6"/>
        <v>1394285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722878</v>
      </c>
      <c r="D20" s="189">
        <v>0</v>
      </c>
      <c r="E20" s="189">
        <f t="shared" si="1"/>
        <v>722878</v>
      </c>
      <c r="F20" s="189">
        <v>97430</v>
      </c>
      <c r="G20" s="189">
        <v>97430</v>
      </c>
      <c r="H20" s="189">
        <f t="shared" si="2"/>
        <v>625448</v>
      </c>
      <c r="I20" s="52">
        <f t="shared" ref="I20:I28" si="7">+ROUND(F20,0)</f>
        <v>97430</v>
      </c>
      <c r="J20" s="52">
        <f t="shared" ref="J20:J28" si="8">+ROUND(G20,0)</f>
        <v>97430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722878</v>
      </c>
      <c r="S20" s="117">
        <f t="shared" si="9"/>
        <v>0</v>
      </c>
      <c r="T20" s="117">
        <f t="shared" si="9"/>
        <v>722878</v>
      </c>
      <c r="U20" s="117">
        <f t="shared" si="9"/>
        <v>97430</v>
      </c>
      <c r="V20" s="117">
        <f t="shared" si="9"/>
        <v>97430</v>
      </c>
      <c r="W20" s="117"/>
    </row>
    <row r="21" spans="1:23" ht="12" customHeight="1" x14ac:dyDescent="0.25">
      <c r="A21" s="57"/>
      <c r="B21" s="187" t="s">
        <v>322</v>
      </c>
      <c r="C21" s="188">
        <v>83039</v>
      </c>
      <c r="D21" s="189">
        <v>0</v>
      </c>
      <c r="E21" s="189">
        <f t="shared" si="1"/>
        <v>83039</v>
      </c>
      <c r="F21" s="189">
        <v>3325</v>
      </c>
      <c r="G21" s="189">
        <v>3325</v>
      </c>
      <c r="H21" s="189">
        <f t="shared" si="2"/>
        <v>79714</v>
      </c>
      <c r="I21" s="52">
        <f t="shared" si="7"/>
        <v>3325</v>
      </c>
      <c r="J21" s="52">
        <f t="shared" si="8"/>
        <v>3325</v>
      </c>
      <c r="K21" s="117"/>
      <c r="L21" s="117"/>
      <c r="M21" s="117"/>
      <c r="N21" s="117"/>
      <c r="O21" s="117"/>
      <c r="P21" s="117"/>
      <c r="Q21" s="117"/>
      <c r="R21" s="117">
        <f t="shared" si="9"/>
        <v>83039</v>
      </c>
      <c r="S21" s="117">
        <f t="shared" si="9"/>
        <v>0</v>
      </c>
      <c r="T21" s="117">
        <f t="shared" si="9"/>
        <v>83039</v>
      </c>
      <c r="U21" s="117">
        <f t="shared" si="9"/>
        <v>3325</v>
      </c>
      <c r="V21" s="117">
        <f t="shared" si="9"/>
        <v>3325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143000</v>
      </c>
      <c r="D23" s="189">
        <v>0</v>
      </c>
      <c r="E23" s="189">
        <f t="shared" si="1"/>
        <v>143000</v>
      </c>
      <c r="F23" s="189">
        <v>5316</v>
      </c>
      <c r="G23" s="189">
        <v>5316</v>
      </c>
      <c r="H23" s="189">
        <f t="shared" si="2"/>
        <v>137684</v>
      </c>
      <c r="I23" s="52">
        <f t="shared" si="7"/>
        <v>5316</v>
      </c>
      <c r="J23" s="52">
        <f t="shared" si="8"/>
        <v>5316</v>
      </c>
      <c r="K23" s="117"/>
      <c r="L23" s="117"/>
      <c r="M23" s="117"/>
      <c r="N23" s="117"/>
      <c r="O23" s="117"/>
      <c r="P23" s="117"/>
      <c r="Q23" s="117"/>
      <c r="R23" s="117">
        <f t="shared" si="9"/>
        <v>143000</v>
      </c>
      <c r="S23" s="117">
        <f t="shared" si="9"/>
        <v>0</v>
      </c>
      <c r="T23" s="117">
        <f t="shared" si="9"/>
        <v>143000</v>
      </c>
      <c r="U23" s="117">
        <f t="shared" si="9"/>
        <v>5316</v>
      </c>
      <c r="V23" s="117">
        <f t="shared" si="9"/>
        <v>5316</v>
      </c>
      <c r="W23" s="117"/>
    </row>
    <row r="24" spans="1:23" ht="12" customHeight="1" x14ac:dyDescent="0.25">
      <c r="A24" s="57"/>
      <c r="B24" s="187" t="s">
        <v>325</v>
      </c>
      <c r="C24" s="188">
        <v>321000</v>
      </c>
      <c r="D24" s="189">
        <v>0</v>
      </c>
      <c r="E24" s="189">
        <f t="shared" si="1"/>
        <v>321000</v>
      </c>
      <c r="F24" s="189">
        <v>74862</v>
      </c>
      <c r="G24" s="189">
        <v>74862</v>
      </c>
      <c r="H24" s="189">
        <f t="shared" si="2"/>
        <v>246138</v>
      </c>
      <c r="I24" s="52">
        <f t="shared" si="7"/>
        <v>74862</v>
      </c>
      <c r="J24" s="52">
        <f t="shared" si="8"/>
        <v>74862</v>
      </c>
      <c r="K24" s="117"/>
      <c r="L24" s="117"/>
      <c r="M24" s="117"/>
      <c r="N24" s="117"/>
      <c r="O24" s="117"/>
      <c r="P24" s="117"/>
      <c r="Q24" s="117"/>
      <c r="R24" s="117">
        <f t="shared" si="9"/>
        <v>321000</v>
      </c>
      <c r="S24" s="117">
        <f t="shared" si="9"/>
        <v>0</v>
      </c>
      <c r="T24" s="117">
        <f t="shared" si="9"/>
        <v>321000</v>
      </c>
      <c r="U24" s="117">
        <f t="shared" si="9"/>
        <v>74862</v>
      </c>
      <c r="V24" s="117">
        <f t="shared" si="9"/>
        <v>74862</v>
      </c>
      <c r="W24" s="117"/>
    </row>
    <row r="25" spans="1:23" ht="12" customHeight="1" x14ac:dyDescent="0.25">
      <c r="A25" s="57"/>
      <c r="B25" s="187" t="s">
        <v>326</v>
      </c>
      <c r="C25" s="188">
        <v>123500</v>
      </c>
      <c r="D25" s="189">
        <v>0</v>
      </c>
      <c r="E25" s="189">
        <f t="shared" si="1"/>
        <v>123500</v>
      </c>
      <c r="F25" s="189">
        <v>25874</v>
      </c>
      <c r="G25" s="189">
        <v>25874</v>
      </c>
      <c r="H25" s="189">
        <f t="shared" si="2"/>
        <v>97626</v>
      </c>
      <c r="I25" s="52">
        <f t="shared" si="7"/>
        <v>25874</v>
      </c>
      <c r="J25" s="52">
        <f t="shared" si="8"/>
        <v>25874</v>
      </c>
      <c r="K25" s="117"/>
      <c r="L25" s="117"/>
      <c r="M25" s="117"/>
      <c r="N25" s="117"/>
      <c r="O25" s="117"/>
      <c r="P25" s="117"/>
      <c r="Q25" s="117"/>
      <c r="R25" s="117">
        <f t="shared" si="9"/>
        <v>123500</v>
      </c>
      <c r="S25" s="117">
        <f t="shared" si="9"/>
        <v>0</v>
      </c>
      <c r="T25" s="117">
        <f t="shared" si="9"/>
        <v>123500</v>
      </c>
      <c r="U25" s="117">
        <f t="shared" si="9"/>
        <v>25874</v>
      </c>
      <c r="V25" s="117">
        <f t="shared" si="9"/>
        <v>25874</v>
      </c>
      <c r="W25" s="117"/>
    </row>
    <row r="26" spans="1:23" ht="12" customHeight="1" x14ac:dyDescent="0.25">
      <c r="A26" s="57"/>
      <c r="B26" s="187" t="s">
        <v>327</v>
      </c>
      <c r="C26" s="188">
        <v>140000</v>
      </c>
      <c r="D26" s="189">
        <v>0</v>
      </c>
      <c r="E26" s="189">
        <f t="shared" si="1"/>
        <v>140000</v>
      </c>
      <c r="F26" s="189">
        <v>4932</v>
      </c>
      <c r="G26" s="189">
        <v>4932</v>
      </c>
      <c r="H26" s="189">
        <f t="shared" si="2"/>
        <v>135068</v>
      </c>
      <c r="I26" s="52">
        <f t="shared" si="7"/>
        <v>4932</v>
      </c>
      <c r="J26" s="52">
        <f t="shared" si="8"/>
        <v>4932</v>
      </c>
      <c r="K26" s="117"/>
      <c r="L26" s="117"/>
      <c r="M26" s="117"/>
      <c r="N26" s="117"/>
      <c r="O26" s="117"/>
      <c r="P26" s="117"/>
      <c r="Q26" s="117"/>
      <c r="R26" s="117">
        <f t="shared" si="9"/>
        <v>140000</v>
      </c>
      <c r="S26" s="117">
        <f t="shared" si="9"/>
        <v>0</v>
      </c>
      <c r="T26" s="117">
        <f t="shared" si="9"/>
        <v>140000</v>
      </c>
      <c r="U26" s="117">
        <f t="shared" si="9"/>
        <v>4932</v>
      </c>
      <c r="V26" s="117">
        <f t="shared" si="9"/>
        <v>4932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80511</v>
      </c>
      <c r="D28" s="191">
        <v>0</v>
      </c>
      <c r="E28" s="189">
        <f t="shared" si="1"/>
        <v>80511</v>
      </c>
      <c r="F28" s="191">
        <v>7904</v>
      </c>
      <c r="G28" s="191">
        <v>7904</v>
      </c>
      <c r="H28" s="189">
        <f t="shared" si="2"/>
        <v>72607</v>
      </c>
      <c r="I28" s="52">
        <f t="shared" si="7"/>
        <v>7904</v>
      </c>
      <c r="J28" s="52">
        <f t="shared" si="8"/>
        <v>7904</v>
      </c>
      <c r="K28" s="117"/>
      <c r="L28" s="117"/>
      <c r="M28" s="117"/>
      <c r="N28" s="117"/>
      <c r="O28" s="117"/>
      <c r="P28" s="117"/>
      <c r="Q28" s="117"/>
      <c r="R28" s="117">
        <f t="shared" si="9"/>
        <v>80511</v>
      </c>
      <c r="S28" s="117">
        <f t="shared" si="9"/>
        <v>0</v>
      </c>
      <c r="T28" s="117">
        <f t="shared" si="9"/>
        <v>80511</v>
      </c>
      <c r="U28" s="117">
        <f t="shared" si="9"/>
        <v>7904</v>
      </c>
      <c r="V28" s="117">
        <f t="shared" si="9"/>
        <v>7904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1238369</v>
      </c>
      <c r="D29" s="168">
        <f t="shared" si="10"/>
        <v>0</v>
      </c>
      <c r="E29" s="168">
        <f t="shared" si="10"/>
        <v>1238369</v>
      </c>
      <c r="F29" s="168">
        <f t="shared" si="10"/>
        <v>172438</v>
      </c>
      <c r="G29" s="168">
        <f>SUM(G30:G38)</f>
        <v>160275</v>
      </c>
      <c r="H29" s="168">
        <f t="shared" si="10"/>
        <v>1065931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164500</v>
      </c>
      <c r="D30" s="189">
        <v>0</v>
      </c>
      <c r="E30" s="189">
        <f t="shared" si="1"/>
        <v>164500</v>
      </c>
      <c r="F30" s="189">
        <v>26171</v>
      </c>
      <c r="G30" s="189">
        <v>26171</v>
      </c>
      <c r="H30" s="189">
        <f t="shared" si="2"/>
        <v>138329</v>
      </c>
      <c r="I30" s="52">
        <f t="shared" ref="I30:I38" si="11">+ROUND(F30,0)</f>
        <v>26171</v>
      </c>
      <c r="J30" s="52">
        <f t="shared" ref="J30:J38" si="12">+ROUND(G30,0)</f>
        <v>26171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164500</v>
      </c>
      <c r="S30" s="117">
        <f t="shared" si="13"/>
        <v>0</v>
      </c>
      <c r="T30" s="117">
        <f t="shared" si="13"/>
        <v>164500</v>
      </c>
      <c r="U30" s="117">
        <f t="shared" si="13"/>
        <v>26171</v>
      </c>
      <c r="V30" s="117">
        <f t="shared" si="13"/>
        <v>26171</v>
      </c>
      <c r="W30" s="117"/>
    </row>
    <row r="31" spans="1:23" ht="12" customHeight="1" x14ac:dyDescent="0.25">
      <c r="A31" s="57"/>
      <c r="B31" s="187" t="s">
        <v>332</v>
      </c>
      <c r="C31" s="188">
        <v>125000</v>
      </c>
      <c r="D31" s="189">
        <v>0</v>
      </c>
      <c r="E31" s="189">
        <f t="shared" si="1"/>
        <v>125000</v>
      </c>
      <c r="F31" s="189">
        <v>10360</v>
      </c>
      <c r="G31" s="189">
        <v>10360</v>
      </c>
      <c r="H31" s="189">
        <f t="shared" si="2"/>
        <v>114640</v>
      </c>
      <c r="I31" s="52">
        <f t="shared" si="11"/>
        <v>10360</v>
      </c>
      <c r="J31" s="52">
        <f t="shared" si="12"/>
        <v>10360</v>
      </c>
      <c r="K31" s="117"/>
      <c r="L31" s="117"/>
      <c r="M31" s="117"/>
      <c r="N31" s="117"/>
      <c r="O31" s="117"/>
      <c r="P31" s="117"/>
      <c r="Q31" s="117"/>
      <c r="R31" s="117">
        <f t="shared" si="13"/>
        <v>125000</v>
      </c>
      <c r="S31" s="117">
        <f t="shared" si="13"/>
        <v>0</v>
      </c>
      <c r="T31" s="117">
        <f t="shared" si="13"/>
        <v>125000</v>
      </c>
      <c r="U31" s="117">
        <f t="shared" si="13"/>
        <v>10360</v>
      </c>
      <c r="V31" s="117">
        <f t="shared" si="13"/>
        <v>10360</v>
      </c>
      <c r="W31" s="117"/>
    </row>
    <row r="32" spans="1:23" ht="12" customHeight="1" x14ac:dyDescent="0.25">
      <c r="A32" s="57"/>
      <c r="B32" s="187" t="s">
        <v>333</v>
      </c>
      <c r="C32" s="188">
        <v>265771</v>
      </c>
      <c r="D32" s="189">
        <v>0</v>
      </c>
      <c r="E32" s="189">
        <f t="shared" si="1"/>
        <v>265771</v>
      </c>
      <c r="F32" s="189">
        <v>32268</v>
      </c>
      <c r="G32" s="189">
        <v>32268</v>
      </c>
      <c r="H32" s="189">
        <f t="shared" si="2"/>
        <v>233503</v>
      </c>
      <c r="I32" s="52">
        <f t="shared" si="11"/>
        <v>32268</v>
      </c>
      <c r="J32" s="52">
        <f t="shared" si="12"/>
        <v>32268</v>
      </c>
      <c r="K32" s="117"/>
      <c r="L32" s="117"/>
      <c r="M32" s="117"/>
      <c r="N32" s="117"/>
      <c r="O32" s="117"/>
      <c r="P32" s="117"/>
      <c r="Q32" s="117"/>
      <c r="R32" s="117">
        <f t="shared" si="13"/>
        <v>265771</v>
      </c>
      <c r="S32" s="117">
        <f t="shared" si="13"/>
        <v>0</v>
      </c>
      <c r="T32" s="117">
        <f t="shared" si="13"/>
        <v>265771</v>
      </c>
      <c r="U32" s="117">
        <f t="shared" si="13"/>
        <v>32268</v>
      </c>
      <c r="V32" s="117">
        <f t="shared" si="13"/>
        <v>32268</v>
      </c>
      <c r="W32" s="117"/>
    </row>
    <row r="33" spans="1:23" ht="12" customHeight="1" x14ac:dyDescent="0.25">
      <c r="A33" s="57"/>
      <c r="B33" s="187" t="s">
        <v>334</v>
      </c>
      <c r="C33" s="188">
        <v>92300</v>
      </c>
      <c r="D33" s="189">
        <v>0</v>
      </c>
      <c r="E33" s="189">
        <f t="shared" si="1"/>
        <v>92300</v>
      </c>
      <c r="F33" s="189">
        <v>11081</v>
      </c>
      <c r="G33" s="189">
        <v>11081</v>
      </c>
      <c r="H33" s="189">
        <f t="shared" si="2"/>
        <v>81219</v>
      </c>
      <c r="I33" s="52">
        <f t="shared" si="11"/>
        <v>11081</v>
      </c>
      <c r="J33" s="52">
        <f t="shared" si="12"/>
        <v>11081</v>
      </c>
      <c r="K33" s="117"/>
      <c r="L33" s="117"/>
      <c r="M33" s="117"/>
      <c r="N33" s="117"/>
      <c r="O33" s="117"/>
      <c r="P33" s="117"/>
      <c r="Q33" s="117"/>
      <c r="R33" s="117">
        <f t="shared" si="13"/>
        <v>92300</v>
      </c>
      <c r="S33" s="117">
        <f t="shared" si="13"/>
        <v>0</v>
      </c>
      <c r="T33" s="117">
        <f t="shared" si="13"/>
        <v>92300</v>
      </c>
      <c r="U33" s="117">
        <f t="shared" si="13"/>
        <v>11081</v>
      </c>
      <c r="V33" s="117">
        <f t="shared" si="13"/>
        <v>11081</v>
      </c>
      <c r="W33" s="117"/>
    </row>
    <row r="34" spans="1:23" ht="15" customHeight="1" x14ac:dyDescent="0.25">
      <c r="A34" s="57"/>
      <c r="B34" s="187" t="s">
        <v>335</v>
      </c>
      <c r="C34" s="188">
        <v>248200</v>
      </c>
      <c r="D34" s="189">
        <v>0</v>
      </c>
      <c r="E34" s="189">
        <f t="shared" si="1"/>
        <v>248200</v>
      </c>
      <c r="F34" s="189">
        <v>33286</v>
      </c>
      <c r="G34" s="189">
        <v>33286</v>
      </c>
      <c r="H34" s="189">
        <f t="shared" si="2"/>
        <v>214914</v>
      </c>
      <c r="I34" s="52">
        <f t="shared" si="11"/>
        <v>33286</v>
      </c>
      <c r="J34" s="52">
        <f t="shared" si="12"/>
        <v>33286</v>
      </c>
      <c r="K34" s="117"/>
      <c r="L34" s="117"/>
      <c r="M34" s="117"/>
      <c r="N34" s="117"/>
      <c r="O34" s="117"/>
      <c r="P34" s="117"/>
      <c r="Q34" s="117"/>
      <c r="R34" s="117">
        <f t="shared" si="13"/>
        <v>248200</v>
      </c>
      <c r="S34" s="117">
        <f t="shared" si="13"/>
        <v>0</v>
      </c>
      <c r="T34" s="117">
        <f t="shared" si="13"/>
        <v>248200</v>
      </c>
      <c r="U34" s="117">
        <f t="shared" si="13"/>
        <v>33286</v>
      </c>
      <c r="V34" s="117">
        <f t="shared" si="13"/>
        <v>33286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0</v>
      </c>
      <c r="D36" s="189">
        <v>0</v>
      </c>
      <c r="E36" s="189">
        <f t="shared" si="1"/>
        <v>0</v>
      </c>
      <c r="F36" s="189">
        <v>0</v>
      </c>
      <c r="G36" s="189">
        <v>0</v>
      </c>
      <c r="H36" s="189">
        <f t="shared" si="2"/>
        <v>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0</v>
      </c>
      <c r="S36" s="117">
        <f t="shared" si="13"/>
        <v>0</v>
      </c>
      <c r="T36" s="117">
        <f t="shared" si="13"/>
        <v>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0</v>
      </c>
      <c r="D37" s="189">
        <v>0</v>
      </c>
      <c r="E37" s="189">
        <f t="shared" si="1"/>
        <v>0</v>
      </c>
      <c r="F37" s="189">
        <v>0</v>
      </c>
      <c r="G37" s="189">
        <v>0</v>
      </c>
      <c r="H37" s="189">
        <f t="shared" si="2"/>
        <v>0</v>
      </c>
      <c r="I37" s="52">
        <f t="shared" si="11"/>
        <v>0</v>
      </c>
      <c r="J37" s="52">
        <f t="shared" si="12"/>
        <v>0</v>
      </c>
      <c r="K37" s="117"/>
      <c r="L37" s="117"/>
      <c r="M37" s="117"/>
      <c r="N37" s="117"/>
      <c r="O37" s="117"/>
      <c r="P37" s="117"/>
      <c r="Q37" s="117"/>
      <c r="R37" s="117">
        <f t="shared" si="13"/>
        <v>0</v>
      </c>
      <c r="S37" s="117">
        <f t="shared" si="13"/>
        <v>0</v>
      </c>
      <c r="T37" s="117">
        <f t="shared" si="13"/>
        <v>0</v>
      </c>
      <c r="U37" s="117">
        <f t="shared" si="13"/>
        <v>0</v>
      </c>
      <c r="V37" s="117">
        <f t="shared" si="13"/>
        <v>0</v>
      </c>
      <c r="W37" s="117"/>
    </row>
    <row r="38" spans="1:23" ht="12" customHeight="1" x14ac:dyDescent="0.25">
      <c r="A38" s="57"/>
      <c r="B38" s="187" t="s">
        <v>339</v>
      </c>
      <c r="C38" s="188">
        <v>342598</v>
      </c>
      <c r="D38" s="189">
        <v>0</v>
      </c>
      <c r="E38" s="189">
        <f t="shared" si="1"/>
        <v>342598</v>
      </c>
      <c r="F38" s="189">
        <v>59272</v>
      </c>
      <c r="G38" s="189">
        <v>47109</v>
      </c>
      <c r="H38" s="189">
        <f t="shared" si="2"/>
        <v>283326</v>
      </c>
      <c r="I38" s="52">
        <f t="shared" si="11"/>
        <v>59272</v>
      </c>
      <c r="J38" s="52">
        <f t="shared" si="12"/>
        <v>47109</v>
      </c>
      <c r="K38" s="117"/>
      <c r="L38" s="117"/>
      <c r="M38" s="117"/>
      <c r="N38" s="117"/>
      <c r="O38" s="117"/>
      <c r="P38" s="117"/>
      <c r="Q38" s="117"/>
      <c r="R38" s="117">
        <f t="shared" si="13"/>
        <v>342598</v>
      </c>
      <c r="S38" s="117">
        <f t="shared" si="13"/>
        <v>0</v>
      </c>
      <c r="T38" s="117">
        <f t="shared" si="13"/>
        <v>342598</v>
      </c>
      <c r="U38" s="117">
        <f t="shared" si="13"/>
        <v>59272</v>
      </c>
      <c r="V38" s="117">
        <f t="shared" si="13"/>
        <v>47109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5000</v>
      </c>
      <c r="D39" s="168">
        <f t="shared" si="14"/>
        <v>0</v>
      </c>
      <c r="E39" s="168">
        <f t="shared" si="14"/>
        <v>5000</v>
      </c>
      <c r="F39" s="168">
        <f t="shared" si="14"/>
        <v>0</v>
      </c>
      <c r="G39" s="168">
        <f t="shared" si="14"/>
        <v>0</v>
      </c>
      <c r="H39" s="168">
        <f t="shared" si="14"/>
        <v>5000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5000</v>
      </c>
      <c r="D43" s="188">
        <v>0</v>
      </c>
      <c r="E43" s="189">
        <f t="shared" si="1"/>
        <v>5000</v>
      </c>
      <c r="F43" s="188">
        <v>0</v>
      </c>
      <c r="G43" s="188">
        <v>0</v>
      </c>
      <c r="H43" s="189">
        <f t="shared" si="2"/>
        <v>5000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5000</v>
      </c>
      <c r="S43" s="117">
        <f t="shared" si="15"/>
        <v>0</v>
      </c>
      <c r="T43" s="117">
        <f t="shared" si="15"/>
        <v>5000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 t="shared" ref="C49:H49" si="18">SUM(C50:C58)</f>
        <v>763744</v>
      </c>
      <c r="D49" s="168">
        <f t="shared" si="18"/>
        <v>0</v>
      </c>
      <c r="E49" s="168">
        <f t="shared" si="18"/>
        <v>763744</v>
      </c>
      <c r="F49" s="168">
        <f t="shared" si="18"/>
        <v>138850</v>
      </c>
      <c r="G49" s="168">
        <f t="shared" si="18"/>
        <v>138850</v>
      </c>
      <c r="H49" s="170">
        <f t="shared" si="18"/>
        <v>624894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136000</v>
      </c>
      <c r="D50" s="189">
        <v>0</v>
      </c>
      <c r="E50" s="189">
        <f t="shared" si="1"/>
        <v>136000</v>
      </c>
      <c r="F50" s="189">
        <v>0</v>
      </c>
      <c r="G50" s="189">
        <v>0</v>
      </c>
      <c r="H50" s="189">
        <f t="shared" si="2"/>
        <v>136000</v>
      </c>
      <c r="I50" s="52">
        <f t="shared" ref="I50:I58" si="19">+ROUND(F50,0)</f>
        <v>0</v>
      </c>
      <c r="J50" s="52">
        <f t="shared" ref="J50:J58" si="20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1">ROUND(C50,0)</f>
        <v>136000</v>
      </c>
      <c r="S50" s="117">
        <f t="shared" si="21"/>
        <v>0</v>
      </c>
      <c r="T50" s="117">
        <f t="shared" si="21"/>
        <v>136000</v>
      </c>
      <c r="U50" s="117">
        <f t="shared" si="21"/>
        <v>0</v>
      </c>
      <c r="V50" s="117">
        <f t="shared" si="21"/>
        <v>0</v>
      </c>
      <c r="W50" s="117"/>
    </row>
    <row r="51" spans="1:23" ht="12" customHeight="1" x14ac:dyDescent="0.25">
      <c r="A51" s="57"/>
      <c r="B51" s="187" t="s">
        <v>352</v>
      </c>
      <c r="C51" s="188">
        <v>115500</v>
      </c>
      <c r="D51" s="189">
        <v>0</v>
      </c>
      <c r="E51" s="189">
        <f t="shared" si="1"/>
        <v>115500</v>
      </c>
      <c r="F51" s="189">
        <v>0</v>
      </c>
      <c r="G51" s="189">
        <v>0</v>
      </c>
      <c r="H51" s="189">
        <f t="shared" si="2"/>
        <v>115500</v>
      </c>
      <c r="I51" s="52">
        <f t="shared" si="19"/>
        <v>0</v>
      </c>
      <c r="J51" s="52">
        <f t="shared" si="20"/>
        <v>0</v>
      </c>
      <c r="K51" s="117"/>
      <c r="L51" s="117"/>
      <c r="M51" s="117"/>
      <c r="N51" s="117"/>
      <c r="O51" s="117"/>
      <c r="P51" s="117"/>
      <c r="Q51" s="117"/>
      <c r="R51" s="117">
        <f t="shared" si="21"/>
        <v>115500</v>
      </c>
      <c r="S51" s="117">
        <f t="shared" si="21"/>
        <v>0</v>
      </c>
      <c r="T51" s="117">
        <f t="shared" si="21"/>
        <v>115500</v>
      </c>
      <c r="U51" s="117">
        <f t="shared" si="21"/>
        <v>0</v>
      </c>
      <c r="V51" s="117">
        <f t="shared" si="21"/>
        <v>0</v>
      </c>
      <c r="W51" s="117"/>
    </row>
    <row r="52" spans="1:23" ht="12" customHeight="1" x14ac:dyDescent="0.25">
      <c r="A52" s="57"/>
      <c r="B52" s="187" t="s">
        <v>353</v>
      </c>
      <c r="C52" s="188">
        <v>512244</v>
      </c>
      <c r="D52" s="189">
        <v>0</v>
      </c>
      <c r="E52" s="189">
        <f t="shared" si="1"/>
        <v>512244</v>
      </c>
      <c r="F52" s="189">
        <v>138850</v>
      </c>
      <c r="G52" s="189">
        <v>138850</v>
      </c>
      <c r="H52" s="189">
        <f t="shared" si="2"/>
        <v>373394</v>
      </c>
      <c r="I52" s="52">
        <f t="shared" si="19"/>
        <v>138850</v>
      </c>
      <c r="J52" s="52">
        <f t="shared" si="20"/>
        <v>138850</v>
      </c>
      <c r="K52" s="117"/>
      <c r="L52" s="117"/>
      <c r="M52" s="117"/>
      <c r="N52" s="117"/>
      <c r="O52" s="117"/>
      <c r="P52" s="117"/>
      <c r="Q52" s="117"/>
      <c r="R52" s="117">
        <f t="shared" si="21"/>
        <v>512244</v>
      </c>
      <c r="S52" s="117">
        <f t="shared" si="21"/>
        <v>0</v>
      </c>
      <c r="T52" s="117">
        <f t="shared" si="21"/>
        <v>512244</v>
      </c>
      <c r="U52" s="117">
        <f t="shared" si="21"/>
        <v>138850</v>
      </c>
      <c r="V52" s="117">
        <f t="shared" si="21"/>
        <v>138850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9"/>
        <v>0</v>
      </c>
      <c r="J53" s="52">
        <f t="shared" si="20"/>
        <v>0</v>
      </c>
      <c r="K53" s="117"/>
      <c r="L53" s="117"/>
      <c r="M53" s="117"/>
      <c r="N53" s="117"/>
      <c r="O53" s="117"/>
      <c r="P53" s="117"/>
      <c r="Q53" s="117"/>
      <c r="R53" s="117">
        <f t="shared" si="21"/>
        <v>0</v>
      </c>
      <c r="S53" s="117">
        <f t="shared" si="21"/>
        <v>0</v>
      </c>
      <c r="T53" s="117">
        <f t="shared" si="21"/>
        <v>0</v>
      </c>
      <c r="U53" s="117">
        <f t="shared" si="21"/>
        <v>0</v>
      </c>
      <c r="V53" s="117">
        <f t="shared" si="21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9"/>
        <v>0</v>
      </c>
      <c r="J54" s="52">
        <f t="shared" si="20"/>
        <v>0</v>
      </c>
      <c r="K54" s="117"/>
      <c r="L54" s="117"/>
      <c r="M54" s="117"/>
      <c r="N54" s="117"/>
      <c r="O54" s="117"/>
      <c r="P54" s="117"/>
      <c r="Q54" s="117"/>
      <c r="R54" s="117">
        <f t="shared" si="21"/>
        <v>0</v>
      </c>
      <c r="S54" s="117">
        <f t="shared" si="21"/>
        <v>0</v>
      </c>
      <c r="T54" s="117">
        <f t="shared" si="21"/>
        <v>0</v>
      </c>
      <c r="U54" s="117">
        <f t="shared" si="21"/>
        <v>0</v>
      </c>
      <c r="V54" s="117">
        <f t="shared" si="21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9"/>
        <v>0</v>
      </c>
      <c r="J55" s="52">
        <f t="shared" si="20"/>
        <v>0</v>
      </c>
      <c r="K55" s="117"/>
      <c r="L55" s="117"/>
      <c r="M55" s="117"/>
      <c r="N55" s="117"/>
      <c r="O55" s="117"/>
      <c r="P55" s="117"/>
      <c r="Q55" s="117"/>
      <c r="R55" s="117">
        <f t="shared" si="21"/>
        <v>0</v>
      </c>
      <c r="S55" s="117">
        <f t="shared" si="21"/>
        <v>0</v>
      </c>
      <c r="T55" s="117">
        <f t="shared" si="21"/>
        <v>0</v>
      </c>
      <c r="U55" s="117">
        <f t="shared" si="21"/>
        <v>0</v>
      </c>
      <c r="V55" s="117">
        <f t="shared" si="21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9"/>
        <v>0</v>
      </c>
      <c r="J56" s="52">
        <f t="shared" si="20"/>
        <v>0</v>
      </c>
      <c r="K56" s="117"/>
      <c r="L56" s="117"/>
      <c r="M56" s="117"/>
      <c r="N56" s="117"/>
      <c r="O56" s="117"/>
      <c r="P56" s="117"/>
      <c r="Q56" s="117"/>
      <c r="R56" s="117">
        <f t="shared" si="21"/>
        <v>0</v>
      </c>
      <c r="S56" s="117">
        <f t="shared" si="21"/>
        <v>0</v>
      </c>
      <c r="T56" s="117">
        <f t="shared" si="21"/>
        <v>0</v>
      </c>
      <c r="U56" s="117">
        <f t="shared" si="21"/>
        <v>0</v>
      </c>
      <c r="V56" s="117">
        <f t="shared" si="21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9"/>
        <v>0</v>
      </c>
      <c r="J57" s="52">
        <f t="shared" si="20"/>
        <v>0</v>
      </c>
      <c r="K57" s="117"/>
      <c r="L57" s="117"/>
      <c r="M57" s="117"/>
      <c r="N57" s="117"/>
      <c r="O57" s="117"/>
      <c r="P57" s="117"/>
      <c r="Q57" s="117"/>
      <c r="R57" s="117">
        <f t="shared" si="21"/>
        <v>0</v>
      </c>
      <c r="S57" s="117">
        <f t="shared" si="21"/>
        <v>0</v>
      </c>
      <c r="T57" s="117">
        <f t="shared" si="21"/>
        <v>0</v>
      </c>
      <c r="U57" s="117">
        <f t="shared" si="21"/>
        <v>0</v>
      </c>
      <c r="V57" s="117">
        <f t="shared" si="21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9"/>
        <v>0</v>
      </c>
      <c r="J58" s="52">
        <f t="shared" si="20"/>
        <v>0</v>
      </c>
      <c r="K58" s="117"/>
      <c r="L58" s="117"/>
      <c r="M58" s="117"/>
      <c r="N58" s="117"/>
      <c r="O58" s="117"/>
      <c r="P58" s="117"/>
      <c r="Q58" s="117"/>
      <c r="R58" s="117">
        <f t="shared" si="21"/>
        <v>0</v>
      </c>
      <c r="S58" s="117">
        <f t="shared" si="21"/>
        <v>0</v>
      </c>
      <c r="T58" s="117">
        <f t="shared" si="21"/>
        <v>0</v>
      </c>
      <c r="U58" s="117">
        <f t="shared" si="21"/>
        <v>0</v>
      </c>
      <c r="V58" s="117">
        <f t="shared" si="21"/>
        <v>0</v>
      </c>
      <c r="W58" s="117"/>
    </row>
    <row r="59" spans="1:23" x14ac:dyDescent="0.25">
      <c r="A59" s="312" t="s">
        <v>360</v>
      </c>
      <c r="B59" s="313"/>
      <c r="C59" s="168">
        <f>SUM(C60:C62)</f>
        <v>0</v>
      </c>
      <c r="D59" s="168">
        <f t="shared" ref="D59:H59" si="22">SUM(D60:D62)</f>
        <v>0</v>
      </c>
      <c r="E59" s="168">
        <f t="shared" si="22"/>
        <v>0</v>
      </c>
      <c r="F59" s="168">
        <f t="shared" si="22"/>
        <v>0</v>
      </c>
      <c r="G59" s="168">
        <f t="shared" si="22"/>
        <v>0</v>
      </c>
      <c r="H59" s="170">
        <f t="shared" si="2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1"/>
        <v>0</v>
      </c>
      <c r="S59" s="117">
        <f t="shared" si="21"/>
        <v>0</v>
      </c>
      <c r="T59" s="117">
        <f t="shared" si="21"/>
        <v>0</v>
      </c>
      <c r="U59" s="117">
        <f t="shared" si="21"/>
        <v>0</v>
      </c>
      <c r="V59" s="117">
        <f t="shared" si="21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1"/>
        <v>0</v>
      </c>
      <c r="S60" s="117">
        <f t="shared" si="21"/>
        <v>0</v>
      </c>
      <c r="T60" s="117">
        <f t="shared" si="21"/>
        <v>0</v>
      </c>
      <c r="U60" s="117">
        <f t="shared" si="21"/>
        <v>0</v>
      </c>
      <c r="V60" s="117">
        <f t="shared" si="21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1"/>
        <v>0</v>
      </c>
      <c r="S61" s="117">
        <f t="shared" si="21"/>
        <v>0</v>
      </c>
      <c r="T61" s="117">
        <f t="shared" si="21"/>
        <v>0</v>
      </c>
      <c r="U61" s="117">
        <f t="shared" si="21"/>
        <v>0</v>
      </c>
      <c r="V61" s="117">
        <f t="shared" si="21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1"/>
        <v>0</v>
      </c>
      <c r="S62" s="117">
        <f t="shared" si="21"/>
        <v>0</v>
      </c>
      <c r="T62" s="117">
        <f t="shared" si="21"/>
        <v>0</v>
      </c>
      <c r="U62" s="117">
        <f t="shared" si="21"/>
        <v>0</v>
      </c>
      <c r="V62" s="117">
        <f t="shared" si="21"/>
        <v>0</v>
      </c>
      <c r="W62" s="117"/>
    </row>
    <row r="63" spans="1:23" x14ac:dyDescent="0.25">
      <c r="A63" s="312" t="s">
        <v>364</v>
      </c>
      <c r="B63" s="313"/>
      <c r="C63" s="168">
        <f>SUM(C64:C71)</f>
        <v>0</v>
      </c>
      <c r="D63" s="168">
        <f t="shared" ref="D63:H63" si="23">SUM(D64:D71)</f>
        <v>0</v>
      </c>
      <c r="E63" s="168">
        <f t="shared" si="23"/>
        <v>0</v>
      </c>
      <c r="F63" s="168">
        <f t="shared" si="23"/>
        <v>0</v>
      </c>
      <c r="G63" s="168">
        <f t="shared" si="23"/>
        <v>0</v>
      </c>
      <c r="H63" s="170">
        <f t="shared" si="2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1"/>
        <v>0</v>
      </c>
      <c r="S63" s="117">
        <f t="shared" si="21"/>
        <v>0</v>
      </c>
      <c r="T63" s="117">
        <f t="shared" si="21"/>
        <v>0</v>
      </c>
      <c r="U63" s="117">
        <f t="shared" si="21"/>
        <v>0</v>
      </c>
      <c r="V63" s="117">
        <f t="shared" si="21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4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1"/>
        <v>0</v>
      </c>
      <c r="S64" s="117">
        <f t="shared" si="21"/>
        <v>0</v>
      </c>
      <c r="T64" s="117">
        <f t="shared" si="21"/>
        <v>0</v>
      </c>
      <c r="U64" s="117">
        <f t="shared" si="21"/>
        <v>0</v>
      </c>
      <c r="V64" s="117">
        <f t="shared" si="21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4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1"/>
        <v>0</v>
      </c>
      <c r="S65" s="117">
        <f t="shared" si="21"/>
        <v>0</v>
      </c>
      <c r="T65" s="117">
        <f t="shared" si="21"/>
        <v>0</v>
      </c>
      <c r="U65" s="117">
        <f t="shared" si="21"/>
        <v>0</v>
      </c>
      <c r="V65" s="117">
        <f t="shared" si="21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4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1"/>
        <v>0</v>
      </c>
      <c r="S66" s="117">
        <f t="shared" si="21"/>
        <v>0</v>
      </c>
      <c r="T66" s="117">
        <f t="shared" si="21"/>
        <v>0</v>
      </c>
      <c r="U66" s="117">
        <f t="shared" si="21"/>
        <v>0</v>
      </c>
      <c r="V66" s="117">
        <f t="shared" si="21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4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1"/>
        <v>0</v>
      </c>
      <c r="S67" s="117">
        <f t="shared" si="21"/>
        <v>0</v>
      </c>
      <c r="T67" s="117">
        <f t="shared" si="21"/>
        <v>0</v>
      </c>
      <c r="U67" s="117">
        <f t="shared" si="21"/>
        <v>0</v>
      </c>
      <c r="V67" s="117">
        <f t="shared" si="21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4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1"/>
        <v>0</v>
      </c>
      <c r="S68" s="117">
        <f t="shared" si="21"/>
        <v>0</v>
      </c>
      <c r="T68" s="117">
        <f t="shared" si="21"/>
        <v>0</v>
      </c>
      <c r="U68" s="117">
        <f t="shared" si="21"/>
        <v>0</v>
      </c>
      <c r="V68" s="117">
        <f t="shared" si="21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4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1"/>
        <v>0</v>
      </c>
      <c r="S69" s="117">
        <f t="shared" si="21"/>
        <v>0</v>
      </c>
      <c r="T69" s="117">
        <f t="shared" si="21"/>
        <v>0</v>
      </c>
      <c r="U69" s="117">
        <f t="shared" si="21"/>
        <v>0</v>
      </c>
      <c r="V69" s="117">
        <f t="shared" si="21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4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1"/>
        <v>0</v>
      </c>
      <c r="S70" s="117">
        <f t="shared" si="21"/>
        <v>0</v>
      </c>
      <c r="T70" s="117">
        <f t="shared" si="21"/>
        <v>0</v>
      </c>
      <c r="U70" s="117">
        <f t="shared" si="21"/>
        <v>0</v>
      </c>
      <c r="V70" s="117">
        <f t="shared" si="21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4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1"/>
        <v>0</v>
      </c>
      <c r="S71" s="117">
        <f t="shared" si="21"/>
        <v>0</v>
      </c>
      <c r="T71" s="117">
        <f t="shared" si="21"/>
        <v>0</v>
      </c>
      <c r="U71" s="117">
        <f t="shared" si="21"/>
        <v>0</v>
      </c>
      <c r="V71" s="117">
        <f t="shared" si="21"/>
        <v>0</v>
      </c>
      <c r="W71" s="117"/>
    </row>
    <row r="72" spans="1:23" x14ac:dyDescent="0.25">
      <c r="A72" s="312" t="s">
        <v>373</v>
      </c>
      <c r="B72" s="313"/>
      <c r="C72" s="168">
        <f>SUM(C73:C75)</f>
        <v>0</v>
      </c>
      <c r="D72" s="168">
        <f t="shared" ref="D72:H72" si="25">SUM(D73:D75)</f>
        <v>0</v>
      </c>
      <c r="E72" s="168">
        <f t="shared" si="25"/>
        <v>0</v>
      </c>
      <c r="F72" s="168">
        <f t="shared" si="25"/>
        <v>0</v>
      </c>
      <c r="G72" s="168">
        <f t="shared" si="25"/>
        <v>0</v>
      </c>
      <c r="H72" s="170">
        <f t="shared" si="2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1"/>
        <v>0</v>
      </c>
      <c r="S72" s="117">
        <f t="shared" si="21"/>
        <v>0</v>
      </c>
      <c r="T72" s="117">
        <f t="shared" si="21"/>
        <v>0</v>
      </c>
      <c r="U72" s="117">
        <f t="shared" si="21"/>
        <v>0</v>
      </c>
      <c r="V72" s="117">
        <f t="shared" si="21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1"/>
        <v>0</v>
      </c>
      <c r="S73" s="117">
        <f t="shared" si="21"/>
        <v>0</v>
      </c>
      <c r="T73" s="117">
        <f t="shared" si="21"/>
        <v>0</v>
      </c>
      <c r="U73" s="117">
        <f t="shared" si="21"/>
        <v>0</v>
      </c>
      <c r="V73" s="117">
        <f t="shared" si="21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1"/>
        <v>0</v>
      </c>
      <c r="S75" s="117">
        <f t="shared" si="21"/>
        <v>0</v>
      </c>
      <c r="T75" s="117">
        <f t="shared" si="21"/>
        <v>0</v>
      </c>
      <c r="U75" s="117">
        <f t="shared" si="21"/>
        <v>0</v>
      </c>
      <c r="V75" s="117">
        <f t="shared" si="21"/>
        <v>0</v>
      </c>
      <c r="W75" s="117"/>
    </row>
    <row r="76" spans="1:23" x14ac:dyDescent="0.25">
      <c r="A76" s="312" t="s">
        <v>377</v>
      </c>
      <c r="B76" s="313"/>
      <c r="C76" s="168">
        <f>SUM(C77:C83)</f>
        <v>0</v>
      </c>
      <c r="D76" s="168">
        <f t="shared" ref="D76:H76" si="26">SUM(D77:D83)</f>
        <v>0</v>
      </c>
      <c r="E76" s="168">
        <f t="shared" si="26"/>
        <v>0</v>
      </c>
      <c r="F76" s="168">
        <f t="shared" si="26"/>
        <v>0</v>
      </c>
      <c r="G76" s="168">
        <f t="shared" si="26"/>
        <v>0</v>
      </c>
      <c r="H76" s="170">
        <f t="shared" si="2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1"/>
        <v>0</v>
      </c>
      <c r="S76" s="117">
        <f t="shared" si="21"/>
        <v>0</v>
      </c>
      <c r="T76" s="117">
        <f t="shared" si="21"/>
        <v>0</v>
      </c>
      <c r="U76" s="117">
        <f t="shared" si="21"/>
        <v>0</v>
      </c>
      <c r="V76" s="117">
        <f t="shared" si="21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7">C77+D77</f>
        <v>0</v>
      </c>
      <c r="F77" s="188">
        <v>0</v>
      </c>
      <c r="G77" s="188">
        <v>0</v>
      </c>
      <c r="H77" s="189">
        <f t="shared" ref="H77:H83" si="2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1"/>
        <v>0</v>
      </c>
      <c r="S77" s="117">
        <f t="shared" si="21"/>
        <v>0</v>
      </c>
      <c r="T77" s="117">
        <f t="shared" si="21"/>
        <v>0</v>
      </c>
      <c r="U77" s="117">
        <f t="shared" si="21"/>
        <v>0</v>
      </c>
      <c r="V77" s="117">
        <f t="shared" si="21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7"/>
        <v>0</v>
      </c>
      <c r="F78" s="188">
        <v>0</v>
      </c>
      <c r="G78" s="188">
        <v>0</v>
      </c>
      <c r="H78" s="189">
        <f t="shared" si="2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1"/>
        <v>0</v>
      </c>
      <c r="S78" s="117">
        <f t="shared" si="21"/>
        <v>0</v>
      </c>
      <c r="T78" s="117">
        <f t="shared" si="21"/>
        <v>0</v>
      </c>
      <c r="U78" s="117">
        <f t="shared" si="21"/>
        <v>0</v>
      </c>
      <c r="V78" s="117">
        <f t="shared" si="21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7"/>
        <v>0</v>
      </c>
      <c r="F79" s="188">
        <v>0</v>
      </c>
      <c r="G79" s="188">
        <v>0</v>
      </c>
      <c r="H79" s="189">
        <f t="shared" si="2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1"/>
        <v>0</v>
      </c>
      <c r="S79" s="117">
        <f t="shared" si="21"/>
        <v>0</v>
      </c>
      <c r="T79" s="117">
        <f t="shared" si="21"/>
        <v>0</v>
      </c>
      <c r="U79" s="117">
        <f t="shared" si="21"/>
        <v>0</v>
      </c>
      <c r="V79" s="117">
        <f t="shared" si="21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7"/>
        <v>0</v>
      </c>
      <c r="F80" s="188">
        <v>0</v>
      </c>
      <c r="G80" s="188">
        <v>0</v>
      </c>
      <c r="H80" s="189">
        <f t="shared" si="2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1"/>
        <v>0</v>
      </c>
      <c r="S80" s="117">
        <f t="shared" si="21"/>
        <v>0</v>
      </c>
      <c r="T80" s="117">
        <f t="shared" si="21"/>
        <v>0</v>
      </c>
      <c r="U80" s="117">
        <f t="shared" si="21"/>
        <v>0</v>
      </c>
      <c r="V80" s="117">
        <f t="shared" si="21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7"/>
        <v>0</v>
      </c>
      <c r="F81" s="188">
        <v>0</v>
      </c>
      <c r="G81" s="188">
        <v>0</v>
      </c>
      <c r="H81" s="189">
        <f t="shared" si="2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1"/>
        <v>0</v>
      </c>
      <c r="S81" s="117">
        <f t="shared" si="21"/>
        <v>0</v>
      </c>
      <c r="T81" s="117">
        <f t="shared" si="21"/>
        <v>0</v>
      </c>
      <c r="U81" s="117">
        <f t="shared" si="21"/>
        <v>0</v>
      </c>
      <c r="V81" s="117">
        <f t="shared" si="21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7"/>
        <v>0</v>
      </c>
      <c r="F82" s="188">
        <v>0</v>
      </c>
      <c r="G82" s="188">
        <v>0</v>
      </c>
      <c r="H82" s="189">
        <f t="shared" si="2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1"/>
        <v>0</v>
      </c>
      <c r="S82" s="117">
        <f t="shared" si="21"/>
        <v>0</v>
      </c>
      <c r="T82" s="117">
        <f t="shared" si="21"/>
        <v>0</v>
      </c>
      <c r="U82" s="117">
        <f t="shared" si="21"/>
        <v>0</v>
      </c>
      <c r="V82" s="117">
        <f t="shared" si="21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7"/>
        <v>0</v>
      </c>
      <c r="F83" s="193">
        <v>0</v>
      </c>
      <c r="G83" s="193">
        <v>0</v>
      </c>
      <c r="H83" s="194">
        <f t="shared" si="2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1"/>
        <v>0</v>
      </c>
      <c r="S83" s="117">
        <f t="shared" si="21"/>
        <v>0</v>
      </c>
      <c r="T83" s="117">
        <f t="shared" si="21"/>
        <v>0</v>
      </c>
      <c r="U83" s="117">
        <f t="shared" si="21"/>
        <v>0</v>
      </c>
      <c r="V83" s="117">
        <f t="shared" si="21"/>
        <v>0</v>
      </c>
      <c r="W83" s="117"/>
    </row>
    <row r="84" spans="1:23" x14ac:dyDescent="0.25">
      <c r="A84" s="323" t="s">
        <v>385</v>
      </c>
      <c r="B84" s="324"/>
      <c r="C84" s="195">
        <f t="shared" ref="C84:H84" si="29">+C85+C93+C103+C113+C123+C133+C137+C146+C150</f>
        <v>0</v>
      </c>
      <c r="D84" s="195">
        <f t="shared" si="29"/>
        <v>0</v>
      </c>
      <c r="E84" s="195">
        <f t="shared" si="29"/>
        <v>0</v>
      </c>
      <c r="F84" s="195">
        <f t="shared" si="29"/>
        <v>0</v>
      </c>
      <c r="G84" s="195">
        <f t="shared" si="29"/>
        <v>0</v>
      </c>
      <c r="H84" s="195">
        <f t="shared" si="2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3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>+E86-F86</f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31">ROUND(C86,0)</f>
        <v>0</v>
      </c>
      <c r="S86" s="117">
        <f t="shared" si="31"/>
        <v>0</v>
      </c>
      <c r="T86" s="117">
        <f t="shared" si="31"/>
        <v>0</v>
      </c>
      <c r="U86" s="117">
        <f t="shared" si="31"/>
        <v>0</v>
      </c>
      <c r="V86" s="117">
        <f t="shared" si="31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32">+D87+C87</f>
        <v>0</v>
      </c>
      <c r="F87" s="189">
        <v>0</v>
      </c>
      <c r="G87" s="189">
        <v>0</v>
      </c>
      <c r="H87" s="189">
        <f t="shared" si="30"/>
        <v>0</v>
      </c>
      <c r="I87" s="52">
        <f t="shared" ref="I87:I92" si="33">+ROUND(F87,0)</f>
        <v>0</v>
      </c>
      <c r="J87" s="52">
        <f t="shared" ref="J87:J92" si="34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31"/>
        <v>0</v>
      </c>
      <c r="S87" s="117">
        <f t="shared" si="31"/>
        <v>0</v>
      </c>
      <c r="T87" s="117">
        <f t="shared" si="31"/>
        <v>0</v>
      </c>
      <c r="U87" s="117">
        <f t="shared" si="31"/>
        <v>0</v>
      </c>
      <c r="V87" s="117">
        <f t="shared" si="31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32"/>
        <v>0</v>
      </c>
      <c r="F88" s="189">
        <v>0</v>
      </c>
      <c r="G88" s="189">
        <v>0</v>
      </c>
      <c r="H88" s="189">
        <f t="shared" si="30"/>
        <v>0</v>
      </c>
      <c r="I88" s="52">
        <f t="shared" si="33"/>
        <v>0</v>
      </c>
      <c r="J88" s="52">
        <f t="shared" si="34"/>
        <v>0</v>
      </c>
      <c r="K88" s="117"/>
      <c r="L88" s="117"/>
      <c r="M88" s="117"/>
      <c r="N88" s="117"/>
      <c r="O88" s="117"/>
      <c r="P88" s="117"/>
      <c r="Q88" s="117"/>
      <c r="R88" s="117">
        <f t="shared" si="31"/>
        <v>0</v>
      </c>
      <c r="S88" s="117">
        <f t="shared" si="31"/>
        <v>0</v>
      </c>
      <c r="T88" s="117">
        <f t="shared" si="31"/>
        <v>0</v>
      </c>
      <c r="U88" s="117">
        <f t="shared" si="31"/>
        <v>0</v>
      </c>
      <c r="V88" s="117">
        <f t="shared" si="31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32"/>
        <v>0</v>
      </c>
      <c r="F89" s="189">
        <v>0</v>
      </c>
      <c r="G89" s="189">
        <v>0</v>
      </c>
      <c r="H89" s="189">
        <f t="shared" si="30"/>
        <v>0</v>
      </c>
      <c r="I89" s="52">
        <f t="shared" si="33"/>
        <v>0</v>
      </c>
      <c r="J89" s="52">
        <f t="shared" si="34"/>
        <v>0</v>
      </c>
      <c r="K89" s="117"/>
      <c r="L89" s="117"/>
      <c r="M89" s="117"/>
      <c r="N89" s="117"/>
      <c r="O89" s="117"/>
      <c r="P89" s="117"/>
      <c r="Q89" s="117"/>
      <c r="R89" s="117">
        <f t="shared" si="31"/>
        <v>0</v>
      </c>
      <c r="S89" s="117">
        <f t="shared" si="31"/>
        <v>0</v>
      </c>
      <c r="T89" s="117">
        <f t="shared" si="31"/>
        <v>0</v>
      </c>
      <c r="U89" s="117">
        <f t="shared" si="31"/>
        <v>0</v>
      </c>
      <c r="V89" s="117">
        <f t="shared" si="31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32"/>
        <v>0</v>
      </c>
      <c r="F90" s="189">
        <v>0</v>
      </c>
      <c r="G90" s="189">
        <v>0</v>
      </c>
      <c r="H90" s="189">
        <f t="shared" si="30"/>
        <v>0</v>
      </c>
      <c r="I90" s="52">
        <f t="shared" si="33"/>
        <v>0</v>
      </c>
      <c r="J90" s="52">
        <f t="shared" si="34"/>
        <v>0</v>
      </c>
      <c r="K90" s="117"/>
      <c r="L90" s="117"/>
      <c r="M90" s="117"/>
      <c r="N90" s="117"/>
      <c r="O90" s="117"/>
      <c r="P90" s="117"/>
      <c r="Q90" s="117"/>
      <c r="R90" s="117">
        <f t="shared" si="31"/>
        <v>0</v>
      </c>
      <c r="S90" s="117">
        <f t="shared" si="31"/>
        <v>0</v>
      </c>
      <c r="T90" s="117">
        <f t="shared" si="31"/>
        <v>0</v>
      </c>
      <c r="U90" s="117">
        <f t="shared" si="31"/>
        <v>0</v>
      </c>
      <c r="V90" s="117">
        <f t="shared" si="31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32"/>
        <v>0</v>
      </c>
      <c r="F91" s="189">
        <v>0</v>
      </c>
      <c r="G91" s="189">
        <v>0</v>
      </c>
      <c r="H91" s="189">
        <f t="shared" si="30"/>
        <v>0</v>
      </c>
      <c r="I91" s="52">
        <f t="shared" si="33"/>
        <v>0</v>
      </c>
      <c r="J91" s="52">
        <f t="shared" si="34"/>
        <v>0</v>
      </c>
      <c r="K91" s="117"/>
      <c r="L91" s="117"/>
      <c r="M91" s="117"/>
      <c r="N91" s="117"/>
      <c r="O91" s="117"/>
      <c r="P91" s="117"/>
      <c r="Q91" s="117"/>
      <c r="R91" s="117">
        <f t="shared" si="31"/>
        <v>0</v>
      </c>
      <c r="S91" s="117">
        <f t="shared" si="31"/>
        <v>0</v>
      </c>
      <c r="T91" s="117">
        <f t="shared" si="31"/>
        <v>0</v>
      </c>
      <c r="U91" s="117">
        <f t="shared" si="31"/>
        <v>0</v>
      </c>
      <c r="V91" s="117">
        <f t="shared" si="31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32"/>
        <v>0</v>
      </c>
      <c r="F92" s="189">
        <v>0</v>
      </c>
      <c r="G92" s="189">
        <v>0</v>
      </c>
      <c r="H92" s="189">
        <f t="shared" si="30"/>
        <v>0</v>
      </c>
      <c r="I92" s="52">
        <f t="shared" si="33"/>
        <v>0</v>
      </c>
      <c r="J92" s="52">
        <f t="shared" si="34"/>
        <v>0</v>
      </c>
      <c r="K92" s="117"/>
      <c r="L92" s="117"/>
      <c r="M92" s="117"/>
      <c r="N92" s="117"/>
      <c r="O92" s="117"/>
      <c r="P92" s="117"/>
      <c r="Q92" s="117"/>
      <c r="R92" s="117">
        <f t="shared" si="31"/>
        <v>0</v>
      </c>
      <c r="S92" s="117">
        <f t="shared" si="31"/>
        <v>0</v>
      </c>
      <c r="T92" s="117">
        <f t="shared" si="31"/>
        <v>0</v>
      </c>
      <c r="U92" s="117">
        <f t="shared" si="31"/>
        <v>0</v>
      </c>
      <c r="V92" s="117">
        <f t="shared" si="31"/>
        <v>0</v>
      </c>
      <c r="W92" s="117"/>
    </row>
    <row r="93" spans="1:23" x14ac:dyDescent="0.25">
      <c r="A93" s="312" t="s">
        <v>320</v>
      </c>
      <c r="B93" s="313"/>
      <c r="C93" s="168">
        <f t="shared" ref="C93:H93" si="35">SUM(C94:C102)</f>
        <v>0</v>
      </c>
      <c r="D93" s="168">
        <f t="shared" si="35"/>
        <v>0</v>
      </c>
      <c r="E93" s="168">
        <f t="shared" si="35"/>
        <v>0</v>
      </c>
      <c r="F93" s="168">
        <f t="shared" si="35"/>
        <v>0</v>
      </c>
      <c r="G93" s="168">
        <f t="shared" si="35"/>
        <v>0</v>
      </c>
      <c r="H93" s="170">
        <f t="shared" si="35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32"/>
        <v>0</v>
      </c>
      <c r="F94" s="189">
        <v>0</v>
      </c>
      <c r="G94" s="189">
        <v>0</v>
      </c>
      <c r="H94" s="189">
        <f t="shared" si="30"/>
        <v>0</v>
      </c>
      <c r="I94" s="52">
        <f t="shared" ref="I94:I102" si="36">+ROUND(F94,0)</f>
        <v>0</v>
      </c>
      <c r="J94" s="52">
        <f t="shared" ref="J94:J102" si="37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8">ROUND(C94,0)</f>
        <v>0</v>
      </c>
      <c r="S94" s="117">
        <f t="shared" si="38"/>
        <v>0</v>
      </c>
      <c r="T94" s="117">
        <f t="shared" si="38"/>
        <v>0</v>
      </c>
      <c r="U94" s="117">
        <f t="shared" si="38"/>
        <v>0</v>
      </c>
      <c r="V94" s="117">
        <f t="shared" si="38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32"/>
        <v>0</v>
      </c>
      <c r="F95" s="189">
        <v>0</v>
      </c>
      <c r="G95" s="189">
        <v>0</v>
      </c>
      <c r="H95" s="189">
        <f t="shared" si="30"/>
        <v>0</v>
      </c>
      <c r="I95" s="52">
        <f t="shared" si="36"/>
        <v>0</v>
      </c>
      <c r="J95" s="52">
        <f t="shared" si="37"/>
        <v>0</v>
      </c>
      <c r="K95" s="117"/>
      <c r="L95" s="117"/>
      <c r="M95" s="117"/>
      <c r="N95" s="117"/>
      <c r="O95" s="117"/>
      <c r="P95" s="117"/>
      <c r="Q95" s="117"/>
      <c r="R95" s="117">
        <f t="shared" si="38"/>
        <v>0</v>
      </c>
      <c r="S95" s="117">
        <f t="shared" si="38"/>
        <v>0</v>
      </c>
      <c r="T95" s="117">
        <f t="shared" si="38"/>
        <v>0</v>
      </c>
      <c r="U95" s="117">
        <f t="shared" si="38"/>
        <v>0</v>
      </c>
      <c r="V95" s="117">
        <f t="shared" si="38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32"/>
        <v>0</v>
      </c>
      <c r="F96" s="189">
        <v>0</v>
      </c>
      <c r="G96" s="189">
        <v>0</v>
      </c>
      <c r="H96" s="189">
        <f t="shared" si="30"/>
        <v>0</v>
      </c>
      <c r="I96" s="52">
        <f t="shared" si="36"/>
        <v>0</v>
      </c>
      <c r="J96" s="52">
        <f t="shared" si="37"/>
        <v>0</v>
      </c>
      <c r="K96" s="117"/>
      <c r="L96" s="117"/>
      <c r="M96" s="117"/>
      <c r="N96" s="117"/>
      <c r="O96" s="117"/>
      <c r="P96" s="117"/>
      <c r="Q96" s="117"/>
      <c r="R96" s="117">
        <f t="shared" si="38"/>
        <v>0</v>
      </c>
      <c r="S96" s="117">
        <f t="shared" si="38"/>
        <v>0</v>
      </c>
      <c r="T96" s="117">
        <f t="shared" si="38"/>
        <v>0</v>
      </c>
      <c r="U96" s="117">
        <f t="shared" si="38"/>
        <v>0</v>
      </c>
      <c r="V96" s="117">
        <f t="shared" si="38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32"/>
        <v>0</v>
      </c>
      <c r="F97" s="189">
        <v>0</v>
      </c>
      <c r="G97" s="189">
        <v>0</v>
      </c>
      <c r="H97" s="189">
        <f t="shared" si="30"/>
        <v>0</v>
      </c>
      <c r="I97" s="52">
        <f t="shared" si="36"/>
        <v>0</v>
      </c>
      <c r="J97" s="52">
        <f t="shared" si="37"/>
        <v>0</v>
      </c>
      <c r="K97" s="117"/>
      <c r="L97" s="117"/>
      <c r="M97" s="117"/>
      <c r="N97" s="117"/>
      <c r="O97" s="117"/>
      <c r="P97" s="117"/>
      <c r="Q97" s="117"/>
      <c r="R97" s="117">
        <f t="shared" si="38"/>
        <v>0</v>
      </c>
      <c r="S97" s="117">
        <f t="shared" si="38"/>
        <v>0</v>
      </c>
      <c r="T97" s="117">
        <f t="shared" si="38"/>
        <v>0</v>
      </c>
      <c r="U97" s="117">
        <f t="shared" si="38"/>
        <v>0</v>
      </c>
      <c r="V97" s="117">
        <f t="shared" si="38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32"/>
        <v>0</v>
      </c>
      <c r="F98" s="189">
        <v>0</v>
      </c>
      <c r="G98" s="189">
        <v>0</v>
      </c>
      <c r="H98" s="189">
        <f t="shared" si="30"/>
        <v>0</v>
      </c>
      <c r="I98" s="52">
        <f t="shared" si="36"/>
        <v>0</v>
      </c>
      <c r="J98" s="52">
        <f t="shared" si="37"/>
        <v>0</v>
      </c>
      <c r="K98" s="117"/>
      <c r="L98" s="117"/>
      <c r="M98" s="117"/>
      <c r="N98" s="117"/>
      <c r="O98" s="117"/>
      <c r="P98" s="117"/>
      <c r="Q98" s="117"/>
      <c r="R98" s="117">
        <f t="shared" si="38"/>
        <v>0</v>
      </c>
      <c r="S98" s="117">
        <f t="shared" si="38"/>
        <v>0</v>
      </c>
      <c r="T98" s="117">
        <f t="shared" si="38"/>
        <v>0</v>
      </c>
      <c r="U98" s="117">
        <f t="shared" si="38"/>
        <v>0</v>
      </c>
      <c r="V98" s="117">
        <f t="shared" si="38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32"/>
        <v>0</v>
      </c>
      <c r="F99" s="189">
        <v>0</v>
      </c>
      <c r="G99" s="189">
        <v>0</v>
      </c>
      <c r="H99" s="189">
        <f t="shared" si="30"/>
        <v>0</v>
      </c>
      <c r="I99" s="52">
        <f t="shared" si="36"/>
        <v>0</v>
      </c>
      <c r="J99" s="52">
        <f t="shared" si="37"/>
        <v>0</v>
      </c>
      <c r="K99" s="117"/>
      <c r="L99" s="117"/>
      <c r="M99" s="117"/>
      <c r="N99" s="117"/>
      <c r="O99" s="117"/>
      <c r="P99" s="117"/>
      <c r="Q99" s="117"/>
      <c r="R99" s="117">
        <f t="shared" si="38"/>
        <v>0</v>
      </c>
      <c r="S99" s="117">
        <f t="shared" si="38"/>
        <v>0</v>
      </c>
      <c r="T99" s="117">
        <f t="shared" si="38"/>
        <v>0</v>
      </c>
      <c r="U99" s="117">
        <f t="shared" si="38"/>
        <v>0</v>
      </c>
      <c r="V99" s="117">
        <f t="shared" si="38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32"/>
        <v>0</v>
      </c>
      <c r="F100" s="189">
        <v>0</v>
      </c>
      <c r="G100" s="189">
        <v>0</v>
      </c>
      <c r="H100" s="189">
        <f t="shared" si="30"/>
        <v>0</v>
      </c>
      <c r="I100" s="52">
        <f t="shared" si="36"/>
        <v>0</v>
      </c>
      <c r="J100" s="52">
        <f t="shared" si="37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8"/>
        <v>0</v>
      </c>
      <c r="S100" s="117">
        <f t="shared" si="38"/>
        <v>0</v>
      </c>
      <c r="T100" s="117">
        <f t="shared" si="38"/>
        <v>0</v>
      </c>
      <c r="U100" s="117">
        <f t="shared" si="38"/>
        <v>0</v>
      </c>
      <c r="V100" s="117">
        <f t="shared" si="38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32"/>
        <v>0</v>
      </c>
      <c r="F101" s="189">
        <v>0</v>
      </c>
      <c r="G101" s="189">
        <v>0</v>
      </c>
      <c r="H101" s="189">
        <f t="shared" si="30"/>
        <v>0</v>
      </c>
      <c r="I101" s="52">
        <f t="shared" si="36"/>
        <v>0</v>
      </c>
      <c r="J101" s="52">
        <f t="shared" si="37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8"/>
        <v>0</v>
      </c>
      <c r="S101" s="117">
        <f t="shared" si="38"/>
        <v>0</v>
      </c>
      <c r="T101" s="117">
        <f t="shared" si="38"/>
        <v>0</v>
      </c>
      <c r="U101" s="117">
        <f t="shared" si="38"/>
        <v>0</v>
      </c>
      <c r="V101" s="117">
        <f t="shared" si="38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32"/>
        <v>0</v>
      </c>
      <c r="F102" s="189">
        <v>0</v>
      </c>
      <c r="G102" s="189">
        <v>0</v>
      </c>
      <c r="H102" s="189">
        <f>+E102-F102</f>
        <v>0</v>
      </c>
      <c r="I102" s="52">
        <f t="shared" si="36"/>
        <v>0</v>
      </c>
      <c r="J102" s="52">
        <f t="shared" si="37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17">
        <f t="shared" si="38"/>
        <v>0</v>
      </c>
      <c r="V102" s="117">
        <f t="shared" si="38"/>
        <v>0</v>
      </c>
      <c r="W102" s="117"/>
    </row>
    <row r="103" spans="1:23" x14ac:dyDescent="0.25">
      <c r="A103" s="312" t="s">
        <v>330</v>
      </c>
      <c r="B103" s="313"/>
      <c r="C103" s="168">
        <f t="shared" ref="C103:H103" si="39">SUM(C104:C112)</f>
        <v>0</v>
      </c>
      <c r="D103" s="168">
        <f t="shared" si="39"/>
        <v>0</v>
      </c>
      <c r="E103" s="168">
        <f t="shared" si="39"/>
        <v>0</v>
      </c>
      <c r="F103" s="168">
        <f t="shared" si="39"/>
        <v>0</v>
      </c>
      <c r="G103" s="168">
        <f t="shared" si="39"/>
        <v>0</v>
      </c>
      <c r="H103" s="170">
        <f t="shared" si="39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32"/>
        <v>0</v>
      </c>
      <c r="F104" s="189">
        <v>0</v>
      </c>
      <c r="G104" s="189">
        <v>0</v>
      </c>
      <c r="H104" s="189">
        <f t="shared" si="30"/>
        <v>0</v>
      </c>
      <c r="I104" s="52">
        <f t="shared" ref="I104:I112" si="40">+ROUND(F104,0)</f>
        <v>0</v>
      </c>
      <c r="J104" s="52">
        <f t="shared" ref="J104:J112" si="41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42">ROUND(C104,0)</f>
        <v>0</v>
      </c>
      <c r="S104" s="117">
        <f t="shared" si="42"/>
        <v>0</v>
      </c>
      <c r="T104" s="117">
        <f t="shared" si="42"/>
        <v>0</v>
      </c>
      <c r="U104" s="117">
        <f t="shared" si="42"/>
        <v>0</v>
      </c>
      <c r="V104" s="117">
        <f t="shared" si="42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32"/>
        <v>0</v>
      </c>
      <c r="F105" s="189">
        <v>0</v>
      </c>
      <c r="G105" s="189">
        <v>0</v>
      </c>
      <c r="H105" s="189">
        <f t="shared" si="30"/>
        <v>0</v>
      </c>
      <c r="I105" s="52">
        <f t="shared" si="40"/>
        <v>0</v>
      </c>
      <c r="J105" s="52">
        <f t="shared" si="41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42"/>
        <v>0</v>
      </c>
      <c r="S105" s="117">
        <f t="shared" si="42"/>
        <v>0</v>
      </c>
      <c r="T105" s="117">
        <f t="shared" si="42"/>
        <v>0</v>
      </c>
      <c r="U105" s="117">
        <f t="shared" si="42"/>
        <v>0</v>
      </c>
      <c r="V105" s="117">
        <f t="shared" si="42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32"/>
        <v>0</v>
      </c>
      <c r="F106" s="189">
        <v>0</v>
      </c>
      <c r="G106" s="189">
        <v>0</v>
      </c>
      <c r="H106" s="189">
        <f t="shared" si="30"/>
        <v>0</v>
      </c>
      <c r="I106" s="52">
        <f t="shared" si="40"/>
        <v>0</v>
      </c>
      <c r="J106" s="52">
        <f t="shared" si="41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42"/>
        <v>0</v>
      </c>
      <c r="S106" s="117">
        <f t="shared" si="42"/>
        <v>0</v>
      </c>
      <c r="T106" s="117">
        <f t="shared" si="42"/>
        <v>0</v>
      </c>
      <c r="U106" s="117">
        <f t="shared" si="42"/>
        <v>0</v>
      </c>
      <c r="V106" s="117">
        <f t="shared" si="42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32"/>
        <v>0</v>
      </c>
      <c r="F107" s="189">
        <v>0</v>
      </c>
      <c r="G107" s="189">
        <v>0</v>
      </c>
      <c r="H107" s="189">
        <f t="shared" si="30"/>
        <v>0</v>
      </c>
      <c r="I107" s="52">
        <f t="shared" si="40"/>
        <v>0</v>
      </c>
      <c r="J107" s="52">
        <f t="shared" si="41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42"/>
        <v>0</v>
      </c>
      <c r="S107" s="117">
        <f t="shared" si="42"/>
        <v>0</v>
      </c>
      <c r="T107" s="117">
        <f t="shared" si="42"/>
        <v>0</v>
      </c>
      <c r="U107" s="117">
        <f t="shared" si="42"/>
        <v>0</v>
      </c>
      <c r="V107" s="117">
        <f t="shared" si="42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32"/>
        <v>0</v>
      </c>
      <c r="F108" s="189">
        <v>0</v>
      </c>
      <c r="G108" s="189">
        <v>0</v>
      </c>
      <c r="H108" s="189">
        <f t="shared" si="30"/>
        <v>0</v>
      </c>
      <c r="I108" s="52">
        <f t="shared" si="40"/>
        <v>0</v>
      </c>
      <c r="J108" s="52">
        <f t="shared" si="41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42"/>
        <v>0</v>
      </c>
      <c r="S108" s="117">
        <f t="shared" si="42"/>
        <v>0</v>
      </c>
      <c r="T108" s="117">
        <f t="shared" si="42"/>
        <v>0</v>
      </c>
      <c r="U108" s="117">
        <f t="shared" si="42"/>
        <v>0</v>
      </c>
      <c r="V108" s="117">
        <f t="shared" si="42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32"/>
        <v>0</v>
      </c>
      <c r="F109" s="189">
        <v>0</v>
      </c>
      <c r="G109" s="189">
        <v>0</v>
      </c>
      <c r="H109" s="189">
        <f t="shared" si="30"/>
        <v>0</v>
      </c>
      <c r="I109" s="52">
        <f t="shared" si="40"/>
        <v>0</v>
      </c>
      <c r="J109" s="52">
        <f t="shared" si="41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42"/>
        <v>0</v>
      </c>
      <c r="S109" s="117">
        <f t="shared" si="42"/>
        <v>0</v>
      </c>
      <c r="T109" s="117">
        <f t="shared" si="42"/>
        <v>0</v>
      </c>
      <c r="U109" s="117">
        <f t="shared" si="42"/>
        <v>0</v>
      </c>
      <c r="V109" s="117">
        <f t="shared" si="42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32"/>
        <v>0</v>
      </c>
      <c r="F110" s="189">
        <v>0</v>
      </c>
      <c r="G110" s="189">
        <v>0</v>
      </c>
      <c r="H110" s="189">
        <f t="shared" si="30"/>
        <v>0</v>
      </c>
      <c r="I110" s="52">
        <f t="shared" si="40"/>
        <v>0</v>
      </c>
      <c r="J110" s="52">
        <f t="shared" si="41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42"/>
        <v>0</v>
      </c>
      <c r="S110" s="117">
        <f t="shared" si="42"/>
        <v>0</v>
      </c>
      <c r="T110" s="117">
        <f t="shared" si="42"/>
        <v>0</v>
      </c>
      <c r="U110" s="117">
        <f t="shared" si="42"/>
        <v>0</v>
      </c>
      <c r="V110" s="117">
        <f t="shared" si="42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32"/>
        <v>0</v>
      </c>
      <c r="F111" s="189">
        <v>0</v>
      </c>
      <c r="G111" s="189">
        <v>0</v>
      </c>
      <c r="H111" s="189">
        <f t="shared" si="30"/>
        <v>0</v>
      </c>
      <c r="I111" s="52">
        <f t="shared" si="40"/>
        <v>0</v>
      </c>
      <c r="J111" s="52">
        <f t="shared" si="41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42"/>
        <v>0</v>
      </c>
      <c r="S111" s="117">
        <f t="shared" si="42"/>
        <v>0</v>
      </c>
      <c r="T111" s="117">
        <f t="shared" si="42"/>
        <v>0</v>
      </c>
      <c r="U111" s="117">
        <f t="shared" si="42"/>
        <v>0</v>
      </c>
      <c r="V111" s="117">
        <f t="shared" si="42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32"/>
        <v>0</v>
      </c>
      <c r="F112" s="189">
        <v>0</v>
      </c>
      <c r="G112" s="189">
        <v>0</v>
      </c>
      <c r="H112" s="189">
        <f t="shared" si="30"/>
        <v>0</v>
      </c>
      <c r="I112" s="52">
        <f t="shared" si="40"/>
        <v>0</v>
      </c>
      <c r="J112" s="52">
        <f t="shared" si="41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42"/>
        <v>0</v>
      </c>
      <c r="S112" s="117">
        <f t="shared" si="42"/>
        <v>0</v>
      </c>
      <c r="T112" s="117">
        <f t="shared" si="42"/>
        <v>0</v>
      </c>
      <c r="U112" s="117">
        <f t="shared" si="42"/>
        <v>0</v>
      </c>
      <c r="V112" s="117">
        <f t="shared" si="42"/>
        <v>0</v>
      </c>
      <c r="W112" s="117"/>
    </row>
    <row r="113" spans="1:23" x14ac:dyDescent="0.25">
      <c r="A113" s="312" t="s">
        <v>340</v>
      </c>
      <c r="B113" s="313"/>
      <c r="C113" s="168">
        <f t="shared" ref="C113:H113" si="43">SUM(C114:C122)</f>
        <v>0</v>
      </c>
      <c r="D113" s="168">
        <f t="shared" si="43"/>
        <v>0</v>
      </c>
      <c r="E113" s="168">
        <f t="shared" si="43"/>
        <v>0</v>
      </c>
      <c r="F113" s="168">
        <f t="shared" si="43"/>
        <v>0</v>
      </c>
      <c r="G113" s="168">
        <f t="shared" si="43"/>
        <v>0</v>
      </c>
      <c r="H113" s="170">
        <f t="shared" si="43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32"/>
        <v>0</v>
      </c>
      <c r="F114" s="189">
        <v>0</v>
      </c>
      <c r="G114" s="189">
        <v>0</v>
      </c>
      <c r="H114" s="189">
        <f>+E114-F114</f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44">ROUND(C114,0)</f>
        <v>0</v>
      </c>
      <c r="S114" s="117">
        <f t="shared" si="44"/>
        <v>0</v>
      </c>
      <c r="T114" s="117">
        <f t="shared" si="44"/>
        <v>0</v>
      </c>
      <c r="U114" s="117">
        <f t="shared" si="44"/>
        <v>0</v>
      </c>
      <c r="V114" s="117">
        <f t="shared" si="44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32"/>
        <v>0</v>
      </c>
      <c r="F115" s="188">
        <v>0</v>
      </c>
      <c r="G115" s="188">
        <v>0</v>
      </c>
      <c r="H115" s="189">
        <f t="shared" si="3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44"/>
        <v>0</v>
      </c>
      <c r="S115" s="117">
        <f t="shared" si="44"/>
        <v>0</v>
      </c>
      <c r="T115" s="117">
        <f t="shared" si="44"/>
        <v>0</v>
      </c>
      <c r="U115" s="117">
        <f t="shared" si="44"/>
        <v>0</v>
      </c>
      <c r="V115" s="117">
        <f t="shared" si="44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32"/>
        <v>0</v>
      </c>
      <c r="F116" s="188">
        <v>0</v>
      </c>
      <c r="G116" s="188">
        <v>0</v>
      </c>
      <c r="H116" s="189">
        <f t="shared" si="3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44"/>
        <v>0</v>
      </c>
      <c r="S116" s="117">
        <f t="shared" si="44"/>
        <v>0</v>
      </c>
      <c r="T116" s="117">
        <f t="shared" si="44"/>
        <v>0</v>
      </c>
      <c r="U116" s="117">
        <f t="shared" si="44"/>
        <v>0</v>
      </c>
      <c r="V116" s="117">
        <f t="shared" si="44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32"/>
        <v>0</v>
      </c>
      <c r="F117" s="188">
        <v>0</v>
      </c>
      <c r="G117" s="188">
        <v>0</v>
      </c>
      <c r="H117" s="189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44"/>
        <v>0</v>
      </c>
      <c r="S117" s="117">
        <f t="shared" si="44"/>
        <v>0</v>
      </c>
      <c r="T117" s="117">
        <f t="shared" si="44"/>
        <v>0</v>
      </c>
      <c r="U117" s="117">
        <f t="shared" si="44"/>
        <v>0</v>
      </c>
      <c r="V117" s="117">
        <f t="shared" si="44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32"/>
        <v>0</v>
      </c>
      <c r="F118" s="188">
        <v>0</v>
      </c>
      <c r="G118" s="188">
        <v>0</v>
      </c>
      <c r="H118" s="189">
        <f t="shared" si="3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44"/>
        <v>0</v>
      </c>
      <c r="S118" s="117">
        <f t="shared" si="44"/>
        <v>0</v>
      </c>
      <c r="T118" s="117">
        <f t="shared" si="44"/>
        <v>0</v>
      </c>
      <c r="U118" s="117">
        <f t="shared" si="44"/>
        <v>0</v>
      </c>
      <c r="V118" s="117">
        <f t="shared" si="44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32"/>
        <v>0</v>
      </c>
      <c r="F119" s="188">
        <v>0</v>
      </c>
      <c r="G119" s="188">
        <v>0</v>
      </c>
      <c r="H119" s="189">
        <f t="shared" si="3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44"/>
        <v>0</v>
      </c>
      <c r="S119" s="117">
        <f t="shared" si="44"/>
        <v>0</v>
      </c>
      <c r="T119" s="117">
        <f t="shared" si="44"/>
        <v>0</v>
      </c>
      <c r="U119" s="117">
        <f t="shared" si="44"/>
        <v>0</v>
      </c>
      <c r="V119" s="117">
        <f t="shared" si="44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32"/>
        <v>0</v>
      </c>
      <c r="F120" s="188">
        <v>0</v>
      </c>
      <c r="G120" s="188">
        <v>0</v>
      </c>
      <c r="H120" s="189">
        <f t="shared" si="3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44"/>
        <v>0</v>
      </c>
      <c r="S120" s="117">
        <f t="shared" si="44"/>
        <v>0</v>
      </c>
      <c r="T120" s="117">
        <f t="shared" si="44"/>
        <v>0</v>
      </c>
      <c r="U120" s="117">
        <f t="shared" si="44"/>
        <v>0</v>
      </c>
      <c r="V120" s="117">
        <f t="shared" si="44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32"/>
        <v>0</v>
      </c>
      <c r="F121" s="188">
        <v>0</v>
      </c>
      <c r="G121" s="188">
        <v>0</v>
      </c>
      <c r="H121" s="189">
        <f t="shared" si="3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44"/>
        <v>0</v>
      </c>
      <c r="S121" s="117">
        <f t="shared" si="44"/>
        <v>0</v>
      </c>
      <c r="T121" s="117">
        <f t="shared" si="44"/>
        <v>0</v>
      </c>
      <c r="U121" s="117">
        <f t="shared" si="44"/>
        <v>0</v>
      </c>
      <c r="V121" s="117">
        <f t="shared" si="44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32"/>
        <v>0</v>
      </c>
      <c r="F122" s="188">
        <v>0</v>
      </c>
      <c r="G122" s="188">
        <v>0</v>
      </c>
      <c r="H122" s="189">
        <f t="shared" si="3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44"/>
        <v>0</v>
      </c>
      <c r="S122" s="117">
        <f t="shared" si="44"/>
        <v>0</v>
      </c>
      <c r="T122" s="117">
        <f t="shared" si="44"/>
        <v>0</v>
      </c>
      <c r="U122" s="117">
        <f t="shared" si="44"/>
        <v>0</v>
      </c>
      <c r="V122" s="117">
        <f t="shared" si="44"/>
        <v>0</v>
      </c>
      <c r="W122" s="117"/>
    </row>
    <row r="123" spans="1:23" x14ac:dyDescent="0.25">
      <c r="A123" s="312" t="s">
        <v>350</v>
      </c>
      <c r="B123" s="313"/>
      <c r="C123" s="168">
        <f>SUM(C124:C132)</f>
        <v>0</v>
      </c>
      <c r="D123" s="168">
        <f t="shared" ref="D123:H123" si="45">SUM(D124:D132)</f>
        <v>0</v>
      </c>
      <c r="E123" s="168">
        <f t="shared" si="45"/>
        <v>0</v>
      </c>
      <c r="F123" s="168">
        <f t="shared" si="45"/>
        <v>0</v>
      </c>
      <c r="G123" s="168">
        <f t="shared" si="45"/>
        <v>0</v>
      </c>
      <c r="H123" s="170">
        <f t="shared" si="45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46">C124+D124</f>
        <v>0</v>
      </c>
      <c r="F124" s="188">
        <v>0</v>
      </c>
      <c r="G124" s="188">
        <v>0</v>
      </c>
      <c r="H124" s="189">
        <f t="shared" si="3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47">ROUND(C124,0)</f>
        <v>0</v>
      </c>
      <c r="S124" s="117">
        <f t="shared" si="47"/>
        <v>0</v>
      </c>
      <c r="T124" s="117">
        <f t="shared" si="47"/>
        <v>0</v>
      </c>
      <c r="U124" s="117">
        <f t="shared" si="47"/>
        <v>0</v>
      </c>
      <c r="V124" s="117">
        <f t="shared" si="4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46"/>
        <v>0</v>
      </c>
      <c r="F125" s="188">
        <v>0</v>
      </c>
      <c r="G125" s="188">
        <v>0</v>
      </c>
      <c r="H125" s="189">
        <f t="shared" si="3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47"/>
        <v>0</v>
      </c>
      <c r="S125" s="117">
        <f t="shared" si="47"/>
        <v>0</v>
      </c>
      <c r="T125" s="117">
        <f t="shared" si="47"/>
        <v>0</v>
      </c>
      <c r="U125" s="117">
        <f t="shared" si="47"/>
        <v>0</v>
      </c>
      <c r="V125" s="117">
        <f t="shared" si="4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46"/>
        <v>0</v>
      </c>
      <c r="F126" s="188">
        <v>0</v>
      </c>
      <c r="G126" s="188">
        <v>0</v>
      </c>
      <c r="H126" s="189">
        <f t="shared" si="3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47"/>
        <v>0</v>
      </c>
      <c r="S126" s="117">
        <f t="shared" si="47"/>
        <v>0</v>
      </c>
      <c r="T126" s="117">
        <f t="shared" si="47"/>
        <v>0</v>
      </c>
      <c r="U126" s="117">
        <f t="shared" si="47"/>
        <v>0</v>
      </c>
      <c r="V126" s="117">
        <f t="shared" si="4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46"/>
        <v>0</v>
      </c>
      <c r="F127" s="188">
        <v>0</v>
      </c>
      <c r="G127" s="188">
        <v>0</v>
      </c>
      <c r="H127" s="189">
        <f t="shared" si="3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47"/>
        <v>0</v>
      </c>
      <c r="S127" s="117">
        <f t="shared" si="47"/>
        <v>0</v>
      </c>
      <c r="T127" s="117">
        <f t="shared" si="47"/>
        <v>0</v>
      </c>
      <c r="U127" s="117">
        <f t="shared" si="47"/>
        <v>0</v>
      </c>
      <c r="V127" s="117">
        <f t="shared" si="4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46"/>
        <v>0</v>
      </c>
      <c r="F128" s="188">
        <v>0</v>
      </c>
      <c r="G128" s="188">
        <v>0</v>
      </c>
      <c r="H128" s="189">
        <f t="shared" si="3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47"/>
        <v>0</v>
      </c>
      <c r="S128" s="117">
        <f t="shared" si="47"/>
        <v>0</v>
      </c>
      <c r="T128" s="117">
        <f t="shared" si="47"/>
        <v>0</v>
      </c>
      <c r="U128" s="117">
        <f t="shared" si="47"/>
        <v>0</v>
      </c>
      <c r="V128" s="117">
        <f t="shared" si="4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46"/>
        <v>0</v>
      </c>
      <c r="F129" s="188">
        <v>0</v>
      </c>
      <c r="G129" s="188">
        <v>0</v>
      </c>
      <c r="H129" s="189">
        <f t="shared" si="3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47"/>
        <v>0</v>
      </c>
      <c r="S129" s="117">
        <f t="shared" si="47"/>
        <v>0</v>
      </c>
      <c r="T129" s="117">
        <f t="shared" si="47"/>
        <v>0</v>
      </c>
      <c r="U129" s="117">
        <f t="shared" si="47"/>
        <v>0</v>
      </c>
      <c r="V129" s="117">
        <f t="shared" si="4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46"/>
        <v>0</v>
      </c>
      <c r="F130" s="188">
        <v>0</v>
      </c>
      <c r="G130" s="188">
        <v>0</v>
      </c>
      <c r="H130" s="189">
        <f t="shared" si="3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47"/>
        <v>0</v>
      </c>
      <c r="S130" s="117">
        <f t="shared" si="47"/>
        <v>0</v>
      </c>
      <c r="T130" s="117">
        <f t="shared" si="47"/>
        <v>0</v>
      </c>
      <c r="U130" s="117">
        <f t="shared" si="47"/>
        <v>0</v>
      </c>
      <c r="V130" s="117">
        <f t="shared" si="4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46"/>
        <v>0</v>
      </c>
      <c r="F131" s="188">
        <v>0</v>
      </c>
      <c r="G131" s="188">
        <v>0</v>
      </c>
      <c r="H131" s="189">
        <f t="shared" si="3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47"/>
        <v>0</v>
      </c>
      <c r="S131" s="117">
        <f t="shared" si="47"/>
        <v>0</v>
      </c>
      <c r="T131" s="117">
        <f t="shared" si="47"/>
        <v>0</v>
      </c>
      <c r="U131" s="117">
        <f t="shared" si="47"/>
        <v>0</v>
      </c>
      <c r="V131" s="117">
        <f t="shared" si="4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46"/>
        <v>0</v>
      </c>
      <c r="F132" s="188">
        <v>0</v>
      </c>
      <c r="G132" s="188">
        <v>0</v>
      </c>
      <c r="H132" s="189">
        <f t="shared" si="3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47"/>
        <v>0</v>
      </c>
      <c r="S132" s="117">
        <f t="shared" si="47"/>
        <v>0</v>
      </c>
      <c r="T132" s="117">
        <f t="shared" si="47"/>
        <v>0</v>
      </c>
      <c r="U132" s="117">
        <f t="shared" si="47"/>
        <v>0</v>
      </c>
      <c r="V132" s="117">
        <f t="shared" si="47"/>
        <v>0</v>
      </c>
      <c r="W132" s="117"/>
    </row>
    <row r="133" spans="1:23" x14ac:dyDescent="0.25">
      <c r="A133" s="312" t="s">
        <v>360</v>
      </c>
      <c r="B133" s="313"/>
      <c r="C133" s="168">
        <f>SUM(C134:C136)</f>
        <v>0</v>
      </c>
      <c r="D133" s="168">
        <f t="shared" ref="D133:H133" si="48">SUM(D134:D136)</f>
        <v>0</v>
      </c>
      <c r="E133" s="168">
        <f t="shared" si="48"/>
        <v>0</v>
      </c>
      <c r="F133" s="168">
        <f t="shared" si="48"/>
        <v>0</v>
      </c>
      <c r="G133" s="168">
        <f t="shared" si="48"/>
        <v>0</v>
      </c>
      <c r="H133" s="170">
        <f t="shared" si="48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3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49">ROUND(C134,0)</f>
        <v>0</v>
      </c>
      <c r="S134" s="117">
        <f t="shared" si="49"/>
        <v>0</v>
      </c>
      <c r="T134" s="117">
        <f t="shared" si="49"/>
        <v>0</v>
      </c>
      <c r="U134" s="117">
        <f t="shared" si="49"/>
        <v>0</v>
      </c>
      <c r="V134" s="117">
        <f t="shared" si="49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3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49"/>
        <v>0</v>
      </c>
      <c r="S135" s="117">
        <f t="shared" si="49"/>
        <v>0</v>
      </c>
      <c r="T135" s="117">
        <f t="shared" si="49"/>
        <v>0</v>
      </c>
      <c r="U135" s="117">
        <f t="shared" si="49"/>
        <v>0</v>
      </c>
      <c r="V135" s="117">
        <f t="shared" si="49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3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49"/>
        <v>0</v>
      </c>
      <c r="S136" s="117">
        <f t="shared" si="49"/>
        <v>0</v>
      </c>
      <c r="T136" s="117">
        <f t="shared" si="49"/>
        <v>0</v>
      </c>
      <c r="U136" s="117">
        <f t="shared" si="49"/>
        <v>0</v>
      </c>
      <c r="V136" s="117">
        <f t="shared" si="49"/>
        <v>0</v>
      </c>
      <c r="W136" s="117"/>
    </row>
    <row r="137" spans="1:23" x14ac:dyDescent="0.25">
      <c r="A137" s="312" t="s">
        <v>364</v>
      </c>
      <c r="B137" s="313"/>
      <c r="C137" s="168">
        <f>SUM(C138:C145)</f>
        <v>0</v>
      </c>
      <c r="D137" s="168">
        <f t="shared" ref="D137:H137" si="50">SUM(D138:D145)</f>
        <v>0</v>
      </c>
      <c r="E137" s="168">
        <f t="shared" si="50"/>
        <v>0</v>
      </c>
      <c r="F137" s="168">
        <f t="shared" si="50"/>
        <v>0</v>
      </c>
      <c r="G137" s="168">
        <f t="shared" si="50"/>
        <v>0</v>
      </c>
      <c r="H137" s="170">
        <f t="shared" si="50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51">C138+D138</f>
        <v>0</v>
      </c>
      <c r="F138" s="188">
        <v>0</v>
      </c>
      <c r="G138" s="188">
        <v>0</v>
      </c>
      <c r="H138" s="189">
        <f t="shared" si="3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52">ROUND(C138,0)</f>
        <v>0</v>
      </c>
      <c r="S138" s="117">
        <f t="shared" si="52"/>
        <v>0</v>
      </c>
      <c r="T138" s="117">
        <f t="shared" si="52"/>
        <v>0</v>
      </c>
      <c r="U138" s="117">
        <f t="shared" si="52"/>
        <v>0</v>
      </c>
      <c r="V138" s="117">
        <f t="shared" si="52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51"/>
        <v>0</v>
      </c>
      <c r="F139" s="188">
        <v>0</v>
      </c>
      <c r="G139" s="188">
        <v>0</v>
      </c>
      <c r="H139" s="189">
        <f t="shared" si="3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52"/>
        <v>0</v>
      </c>
      <c r="S139" s="117">
        <f t="shared" si="52"/>
        <v>0</v>
      </c>
      <c r="T139" s="117">
        <f t="shared" si="52"/>
        <v>0</v>
      </c>
      <c r="U139" s="117">
        <f t="shared" si="52"/>
        <v>0</v>
      </c>
      <c r="V139" s="117">
        <f t="shared" si="52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51"/>
        <v>0</v>
      </c>
      <c r="F140" s="188">
        <v>0</v>
      </c>
      <c r="G140" s="188">
        <v>0</v>
      </c>
      <c r="H140" s="189">
        <f t="shared" si="3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52"/>
        <v>0</v>
      </c>
      <c r="S140" s="117">
        <f t="shared" si="52"/>
        <v>0</v>
      </c>
      <c r="T140" s="117">
        <f t="shared" si="52"/>
        <v>0</v>
      </c>
      <c r="U140" s="117">
        <f t="shared" si="52"/>
        <v>0</v>
      </c>
      <c r="V140" s="117">
        <f t="shared" si="52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51"/>
        <v>0</v>
      </c>
      <c r="F141" s="188">
        <v>0</v>
      </c>
      <c r="G141" s="188">
        <v>0</v>
      </c>
      <c r="H141" s="189">
        <f t="shared" si="3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52"/>
        <v>0</v>
      </c>
      <c r="S141" s="117">
        <f t="shared" si="52"/>
        <v>0</v>
      </c>
      <c r="T141" s="117">
        <f t="shared" si="52"/>
        <v>0</v>
      </c>
      <c r="U141" s="117">
        <f t="shared" si="52"/>
        <v>0</v>
      </c>
      <c r="V141" s="117">
        <f t="shared" si="52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51"/>
        <v>0</v>
      </c>
      <c r="F142" s="188">
        <v>0</v>
      </c>
      <c r="G142" s="188">
        <v>0</v>
      </c>
      <c r="H142" s="189">
        <f t="shared" si="3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52"/>
        <v>0</v>
      </c>
      <c r="S142" s="117">
        <f t="shared" si="52"/>
        <v>0</v>
      </c>
      <c r="T142" s="117">
        <f t="shared" si="52"/>
        <v>0</v>
      </c>
      <c r="U142" s="117">
        <f t="shared" si="52"/>
        <v>0</v>
      </c>
      <c r="V142" s="117">
        <f t="shared" si="52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51"/>
        <v>0</v>
      </c>
      <c r="F143" s="188">
        <v>0</v>
      </c>
      <c r="G143" s="188">
        <v>0</v>
      </c>
      <c r="H143" s="189">
        <f t="shared" si="3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52"/>
        <v>0</v>
      </c>
      <c r="S143" s="117">
        <f t="shared" si="52"/>
        <v>0</v>
      </c>
      <c r="T143" s="117">
        <f t="shared" si="52"/>
        <v>0</v>
      </c>
      <c r="U143" s="117">
        <f t="shared" si="52"/>
        <v>0</v>
      </c>
      <c r="V143" s="117">
        <f t="shared" si="52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51"/>
        <v>0</v>
      </c>
      <c r="F144" s="188">
        <v>0</v>
      </c>
      <c r="G144" s="188">
        <v>0</v>
      </c>
      <c r="H144" s="189">
        <f t="shared" si="3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52"/>
        <v>0</v>
      </c>
      <c r="S144" s="117">
        <f t="shared" si="52"/>
        <v>0</v>
      </c>
      <c r="T144" s="117">
        <f t="shared" si="52"/>
        <v>0</v>
      </c>
      <c r="U144" s="117">
        <f t="shared" si="52"/>
        <v>0</v>
      </c>
      <c r="V144" s="117">
        <f t="shared" si="52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51"/>
        <v>0</v>
      </c>
      <c r="F145" s="188">
        <v>0</v>
      </c>
      <c r="G145" s="188">
        <v>0</v>
      </c>
      <c r="H145" s="189">
        <f t="shared" si="3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52"/>
        <v>0</v>
      </c>
      <c r="S145" s="117">
        <f t="shared" si="52"/>
        <v>0</v>
      </c>
      <c r="T145" s="117">
        <f t="shared" si="52"/>
        <v>0</v>
      </c>
      <c r="U145" s="117">
        <f t="shared" si="52"/>
        <v>0</v>
      </c>
      <c r="V145" s="117">
        <f t="shared" si="52"/>
        <v>0</v>
      </c>
      <c r="W145" s="117"/>
    </row>
    <row r="146" spans="1:23" x14ac:dyDescent="0.25">
      <c r="A146" s="312" t="s">
        <v>373</v>
      </c>
      <c r="B146" s="313"/>
      <c r="C146" s="168">
        <f>SUM(C147:C149)</f>
        <v>0</v>
      </c>
      <c r="D146" s="168">
        <f t="shared" ref="D146:H146" si="53">SUM(D147:D149)</f>
        <v>0</v>
      </c>
      <c r="E146" s="168">
        <f t="shared" si="53"/>
        <v>0</v>
      </c>
      <c r="F146" s="168">
        <f t="shared" si="53"/>
        <v>0</v>
      </c>
      <c r="G146" s="168">
        <f t="shared" si="53"/>
        <v>0</v>
      </c>
      <c r="H146" s="170">
        <f t="shared" si="53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3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54">ROUND(C147,0)</f>
        <v>0</v>
      </c>
      <c r="S147" s="117">
        <f t="shared" si="54"/>
        <v>0</v>
      </c>
      <c r="T147" s="117">
        <f t="shared" si="54"/>
        <v>0</v>
      </c>
      <c r="U147" s="117">
        <f t="shared" si="54"/>
        <v>0</v>
      </c>
      <c r="V147" s="117">
        <f t="shared" si="54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3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54"/>
        <v>0</v>
      </c>
      <c r="S148" s="117">
        <f t="shared" si="54"/>
        <v>0</v>
      </c>
      <c r="T148" s="117">
        <f t="shared" si="54"/>
        <v>0</v>
      </c>
      <c r="U148" s="117">
        <f t="shared" si="54"/>
        <v>0</v>
      </c>
      <c r="V148" s="117">
        <f t="shared" si="54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55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54"/>
        <v>0</v>
      </c>
      <c r="S149" s="117">
        <f t="shared" si="54"/>
        <v>0</v>
      </c>
      <c r="T149" s="117">
        <f t="shared" si="54"/>
        <v>0</v>
      </c>
      <c r="U149" s="117">
        <f t="shared" si="54"/>
        <v>0</v>
      </c>
      <c r="V149" s="117">
        <f t="shared" si="54"/>
        <v>0</v>
      </c>
      <c r="W149" s="117"/>
    </row>
    <row r="150" spans="1:23" x14ac:dyDescent="0.25">
      <c r="A150" s="312" t="s">
        <v>377</v>
      </c>
      <c r="B150" s="313"/>
      <c r="C150" s="168">
        <f>SUM(C151:C157)</f>
        <v>0</v>
      </c>
      <c r="D150" s="168">
        <f t="shared" ref="D150:H150" si="56">SUM(D151:D157)</f>
        <v>0</v>
      </c>
      <c r="E150" s="168">
        <f t="shared" si="56"/>
        <v>0</v>
      </c>
      <c r="F150" s="168">
        <f t="shared" si="56"/>
        <v>0</v>
      </c>
      <c r="G150" s="168">
        <f t="shared" si="56"/>
        <v>0</v>
      </c>
      <c r="H150" s="170">
        <f t="shared" si="56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54"/>
        <v>0</v>
      </c>
      <c r="S150" s="117">
        <f t="shared" si="54"/>
        <v>0</v>
      </c>
      <c r="T150" s="117">
        <f t="shared" si="54"/>
        <v>0</v>
      </c>
      <c r="U150" s="117">
        <f t="shared" si="54"/>
        <v>0</v>
      </c>
      <c r="V150" s="117">
        <f t="shared" si="54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57">C151+D151</f>
        <v>0</v>
      </c>
      <c r="F151" s="188">
        <v>0</v>
      </c>
      <c r="G151" s="188">
        <v>0</v>
      </c>
      <c r="H151" s="189">
        <f t="shared" si="55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54"/>
        <v>0</v>
      </c>
      <c r="S151" s="117">
        <f t="shared" si="54"/>
        <v>0</v>
      </c>
      <c r="T151" s="117">
        <f t="shared" si="54"/>
        <v>0</v>
      </c>
      <c r="U151" s="117">
        <f t="shared" si="54"/>
        <v>0</v>
      </c>
      <c r="V151" s="117">
        <f t="shared" si="54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57"/>
        <v>0</v>
      </c>
      <c r="F152" s="188">
        <v>0</v>
      </c>
      <c r="G152" s="188">
        <v>0</v>
      </c>
      <c r="H152" s="189">
        <f t="shared" si="55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54"/>
        <v>0</v>
      </c>
      <c r="S152" s="117">
        <f t="shared" si="54"/>
        <v>0</v>
      </c>
      <c r="T152" s="117">
        <f t="shared" si="54"/>
        <v>0</v>
      </c>
      <c r="U152" s="117">
        <f t="shared" si="54"/>
        <v>0</v>
      </c>
      <c r="V152" s="117">
        <f t="shared" si="54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57"/>
        <v>0</v>
      </c>
      <c r="F153" s="188">
        <v>0</v>
      </c>
      <c r="G153" s="188">
        <v>0</v>
      </c>
      <c r="H153" s="189">
        <f t="shared" si="55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54"/>
        <v>0</v>
      </c>
      <c r="S153" s="117">
        <f t="shared" si="54"/>
        <v>0</v>
      </c>
      <c r="T153" s="117">
        <f t="shared" si="54"/>
        <v>0</v>
      </c>
      <c r="U153" s="117">
        <f t="shared" si="54"/>
        <v>0</v>
      </c>
      <c r="V153" s="117">
        <f t="shared" si="54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57"/>
        <v>0</v>
      </c>
      <c r="F154" s="188">
        <v>0</v>
      </c>
      <c r="G154" s="188">
        <v>0</v>
      </c>
      <c r="H154" s="189">
        <f t="shared" si="55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54"/>
        <v>0</v>
      </c>
      <c r="S154" s="117">
        <f t="shared" si="54"/>
        <v>0</v>
      </c>
      <c r="T154" s="117">
        <f t="shared" si="54"/>
        <v>0</v>
      </c>
      <c r="U154" s="117">
        <f t="shared" si="54"/>
        <v>0</v>
      </c>
      <c r="V154" s="117">
        <f t="shared" si="54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57"/>
        <v>0</v>
      </c>
      <c r="F155" s="188">
        <v>0</v>
      </c>
      <c r="G155" s="188">
        <v>0</v>
      </c>
      <c r="H155" s="189">
        <f t="shared" si="55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54"/>
        <v>0</v>
      </c>
      <c r="S155" s="117">
        <f t="shared" si="54"/>
        <v>0</v>
      </c>
      <c r="T155" s="117">
        <f t="shared" si="54"/>
        <v>0</v>
      </c>
      <c r="U155" s="117">
        <f t="shared" si="54"/>
        <v>0</v>
      </c>
      <c r="V155" s="117">
        <f t="shared" si="54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57"/>
        <v>0</v>
      </c>
      <c r="F156" s="188">
        <v>0</v>
      </c>
      <c r="G156" s="188">
        <v>0</v>
      </c>
      <c r="H156" s="189">
        <f t="shared" si="55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54"/>
        <v>0</v>
      </c>
      <c r="S156" s="117">
        <f t="shared" si="54"/>
        <v>0</v>
      </c>
      <c r="T156" s="117">
        <f t="shared" si="54"/>
        <v>0</v>
      </c>
      <c r="U156" s="117">
        <f t="shared" si="54"/>
        <v>0</v>
      </c>
      <c r="V156" s="117">
        <f t="shared" si="54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57"/>
        <v>0</v>
      </c>
      <c r="F157" s="188">
        <v>0</v>
      </c>
      <c r="G157" s="188">
        <v>0</v>
      </c>
      <c r="H157" s="189">
        <f t="shared" si="55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54"/>
        <v>0</v>
      </c>
      <c r="V157" s="117">
        <f t="shared" si="54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58">+C10+C84</f>
        <v>12470835</v>
      </c>
      <c r="D159" s="168">
        <f t="shared" si="58"/>
        <v>0</v>
      </c>
      <c r="E159" s="168">
        <f t="shared" si="58"/>
        <v>12470835</v>
      </c>
      <c r="F159" s="168">
        <f t="shared" si="58"/>
        <v>2320678</v>
      </c>
      <c r="G159" s="168">
        <f t="shared" si="58"/>
        <v>2308515</v>
      </c>
      <c r="H159" s="168">
        <f t="shared" si="58"/>
        <v>10150157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59">+C161-C159</f>
        <v>5007755048</v>
      </c>
      <c r="D162" s="52">
        <f t="shared" si="59"/>
        <v>547350943</v>
      </c>
      <c r="E162" s="52">
        <f t="shared" si="59"/>
        <v>5555105991</v>
      </c>
      <c r="F162" s="52">
        <f t="shared" si="59"/>
        <v>4043456227</v>
      </c>
      <c r="G162" s="52">
        <f t="shared" si="59"/>
        <v>4025763078</v>
      </c>
      <c r="H162" s="52">
        <f t="shared" si="59"/>
        <v>1511649764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60">+C159</f>
        <v>12470835</v>
      </c>
      <c r="D173" s="52">
        <f t="shared" si="60"/>
        <v>0</v>
      </c>
      <c r="E173" s="52">
        <f t="shared" si="60"/>
        <v>12470835</v>
      </c>
      <c r="F173" s="52">
        <f t="shared" si="60"/>
        <v>2320678</v>
      </c>
      <c r="G173" s="52">
        <f t="shared" si="60"/>
        <v>2308515</v>
      </c>
      <c r="H173" s="52">
        <f t="shared" si="60"/>
        <v>10150157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0" zoomScale="110" zoomScaleNormal="100" zoomScaleSheetLayoutView="110" workbookViewId="0">
      <selection activeCell="G33" sqref="G3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'FORMATO 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31 de Marzo de 2020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12470835</v>
      </c>
      <c r="C12" s="160">
        <f>+C13</f>
        <v>0</v>
      </c>
      <c r="D12" s="160">
        <f>+D13</f>
        <v>12470835</v>
      </c>
      <c r="E12" s="160">
        <f>+E13</f>
        <v>2320678</v>
      </c>
      <c r="F12" s="160">
        <f>+F13</f>
        <v>2308515</v>
      </c>
      <c r="G12" s="160">
        <f>+D12-E12</f>
        <v>10150157</v>
      </c>
    </row>
    <row r="13" spans="1:7" x14ac:dyDescent="0.25">
      <c r="A13" s="133" t="s">
        <v>459</v>
      </c>
      <c r="B13" s="161">
        <f>'FORMATO 6A'!C10</f>
        <v>12470835</v>
      </c>
      <c r="C13" s="161">
        <f>'FORMATO 6A'!D10</f>
        <v>0</v>
      </c>
      <c r="D13" s="161">
        <f>+B13+C13</f>
        <v>12470835</v>
      </c>
      <c r="E13" s="161">
        <v>2320678</v>
      </c>
      <c r="F13" s="161">
        <v>2308515</v>
      </c>
      <c r="G13" s="161">
        <f>+D13-E13</f>
        <v>10150157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12470835</v>
      </c>
      <c r="C33" s="65">
        <f t="shared" si="0"/>
        <v>0</v>
      </c>
      <c r="D33" s="65">
        <f t="shared" si="0"/>
        <v>12470835</v>
      </c>
      <c r="E33" s="65">
        <f t="shared" si="0"/>
        <v>2320678</v>
      </c>
      <c r="F33" s="65">
        <f t="shared" si="0"/>
        <v>2308515</v>
      </c>
      <c r="G33" s="65">
        <f t="shared" si="0"/>
        <v>10150157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5007755048</v>
      </c>
      <c r="C36" s="48">
        <f t="shared" si="1"/>
        <v>547350942.34000003</v>
      </c>
      <c r="D36" s="62">
        <f t="shared" si="1"/>
        <v>5555105990.3400002</v>
      </c>
      <c r="E36" s="62">
        <f t="shared" si="1"/>
        <v>4043456226.8400002</v>
      </c>
      <c r="F36" s="62">
        <f t="shared" si="1"/>
        <v>4025763077.54</v>
      </c>
      <c r="G36" s="62">
        <f t="shared" si="1"/>
        <v>1511649763.5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'FORMATO 1'!A89:B89</f>
        <v>L.T.F. María Antonieta Ordoñez Carrera</v>
      </c>
      <c r="B48" s="331"/>
      <c r="F48" s="87" t="str">
        <f>'FORMATO 1'!E89</f>
        <v>C.P. María Guadalupe Vásquez Pérez</v>
      </c>
    </row>
    <row r="49" spans="1:6" x14ac:dyDescent="0.25">
      <c r="A49" s="332" t="str">
        <f>'FORMATO 1'!A90:B90</f>
        <v>Directora General del CRI-ESCUELA</v>
      </c>
      <c r="B49" s="332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H11" sqref="H11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+'FORMATO 2'!A6:I6</f>
        <v>Del 01 de Enero al 31 de Marzo de 2020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12470835</v>
      </c>
      <c r="D11" s="64">
        <f>D12+D22+D30+D41</f>
        <v>0</v>
      </c>
      <c r="E11" s="64">
        <f>E12+E22+E30+E41</f>
        <v>12470835</v>
      </c>
      <c r="F11" s="64">
        <f>F12+F22+F30+F41</f>
        <v>2320678</v>
      </c>
      <c r="G11" s="64">
        <f>G12+G22+G30+G41</f>
        <v>2308515</v>
      </c>
      <c r="H11" s="65">
        <f>+E11-F11</f>
        <v>10150157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12470835</v>
      </c>
      <c r="D22" s="66">
        <f>D23+D24+D25+D26+D27+D28+D29</f>
        <v>0</v>
      </c>
      <c r="E22" s="66">
        <f>E23+E24+E25+E26+E27+E28+E29</f>
        <v>12470835</v>
      </c>
      <c r="F22" s="66">
        <f>F23+F24+F25+F26+F27+F28+F29</f>
        <v>2320678</v>
      </c>
      <c r="G22" s="66">
        <f>G23+G24+G25+G26+G27+G28+G29</f>
        <v>2308515</v>
      </c>
      <c r="H22" s="65">
        <f>+E22-F22</f>
        <v>10150157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12470835</v>
      </c>
      <c r="D25" s="58">
        <f>'FORMATO 6A'!D10</f>
        <v>0</v>
      </c>
      <c r="E25" s="58">
        <f>'FORMATO 6A'!E10</f>
        <v>12470835</v>
      </c>
      <c r="F25" s="58">
        <f>'FORMATO 6A'!F10</f>
        <v>2320678</v>
      </c>
      <c r="G25" s="58">
        <f>'FORMATO 6A'!G10</f>
        <v>2308515</v>
      </c>
      <c r="H25" s="58">
        <f>E25-F25</f>
        <v>10150157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10">C11+C47</f>
        <v>12470835</v>
      </c>
      <c r="D84" s="66">
        <f t="shared" si="10"/>
        <v>0</v>
      </c>
      <c r="E84" s="66">
        <f t="shared" si="10"/>
        <v>12470835</v>
      </c>
      <c r="F84" s="66">
        <f t="shared" si="10"/>
        <v>2320678</v>
      </c>
      <c r="G84" s="66">
        <f t="shared" si="10"/>
        <v>2308515</v>
      </c>
      <c r="H84" s="66">
        <f t="shared" si="10"/>
        <v>10150157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23" activePane="bottomRight" state="frozenSplit"/>
      <selection activeCell="A7" sqref="A7:G7"/>
      <selection pane="topRight" activeCell="A7" sqref="A7:G7"/>
      <selection pane="bottomLeft" activeCell="A7" sqref="A7:G7"/>
      <selection pane="bottomRight" activeCell="D29" sqref="D29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+'FORMATO 2'!A6:I6</f>
        <v>Del 01 de Enero al 31 de Marzo de 2020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8849794</v>
      </c>
      <c r="C10" s="113">
        <f>C11+C12+C13+C16+C17+C20</f>
        <v>0</v>
      </c>
      <c r="D10" s="113">
        <f>D11+D12+D13+D16+D17+D20</f>
        <v>8849794</v>
      </c>
      <c r="E10" s="113">
        <f>E11+E12+E13+E16+E17+E20</f>
        <v>1789747</v>
      </c>
      <c r="F10" s="113">
        <f>F11+F12+F13+F16+F17+F20</f>
        <v>1789747</v>
      </c>
      <c r="G10" s="75">
        <f>D10-E10</f>
        <v>7060047</v>
      </c>
    </row>
    <row r="11" spans="1:7" x14ac:dyDescent="0.25">
      <c r="A11" s="36" t="s">
        <v>441</v>
      </c>
      <c r="B11" s="114">
        <f>'FORMATO 6A'!C11</f>
        <v>8849794</v>
      </c>
      <c r="C11" s="114">
        <f>'FORMATO 6A'!D11</f>
        <v>0</v>
      </c>
      <c r="D11" s="114">
        <f>'FORMATO 6A'!E11</f>
        <v>8849794</v>
      </c>
      <c r="E11" s="114">
        <f>'FORMATO 6A'!F11</f>
        <v>1789747</v>
      </c>
      <c r="F11" s="114">
        <f>'FORMATO 6A'!G11</f>
        <v>1789747</v>
      </c>
      <c r="G11" s="114">
        <f t="shared" ref="G11:G20" si="0">D11-E11</f>
        <v>7060047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8849794</v>
      </c>
      <c r="C33" s="113">
        <f>C10+C22</f>
        <v>0</v>
      </c>
      <c r="D33" s="113">
        <f>D10+D22</f>
        <v>8849794</v>
      </c>
      <c r="E33" s="113">
        <f>E10+E22</f>
        <v>1789747</v>
      </c>
      <c r="F33" s="113">
        <f>F10+F22</f>
        <v>1789747</v>
      </c>
      <c r="G33" s="75">
        <f>D33-E33</f>
        <v>7060047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4817994004</v>
      </c>
      <c r="C38" s="48">
        <f t="shared" si="3"/>
        <v>45456522</v>
      </c>
      <c r="D38" s="48">
        <f t="shared" si="3"/>
        <v>4863450526</v>
      </c>
      <c r="E38" s="48">
        <f t="shared" si="3"/>
        <v>3384469327</v>
      </c>
      <c r="F38" s="48">
        <f t="shared" si="3"/>
        <v>3382221730</v>
      </c>
      <c r="G38" s="48">
        <f t="shared" si="3"/>
        <v>1478981199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2020-04-18T00:16:38Z</cp:lastPrinted>
  <dcterms:created xsi:type="dcterms:W3CDTF">2016-11-11T22:08:30Z</dcterms:created>
  <dcterms:modified xsi:type="dcterms:W3CDTF">2020-04-27T18:37:57Z</dcterms:modified>
</cp:coreProperties>
</file>